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05" yWindow="525" windowWidth="14445" windowHeight="9795" activeTab="1"/>
  </bookViews>
  <sheets>
    <sheet name="Read Me" sheetId="8" r:id="rId1"/>
    <sheet name="Cyclospora Mean Cost Estimates" sheetId="5" r:id="rId2"/>
    <sheet name="Low" sheetId="6" r:id="rId3"/>
    <sheet name="High" sheetId="7" r:id="rId4"/>
    <sheet name="Cyclospora per case assumptions" sheetId="1" r:id="rId5"/>
  </sheets>
  <calcPr calcId="145621"/>
</workbook>
</file>

<file path=xl/calcChain.xml><?xml version="1.0" encoding="utf-8"?>
<calcChain xmlns="http://schemas.openxmlformats.org/spreadsheetml/2006/main">
  <c r="J18" i="6" l="1"/>
  <c r="J22" i="6" s="1"/>
  <c r="J17" i="7"/>
  <c r="J21" i="7" s="1"/>
  <c r="J18" i="5" l="1"/>
  <c r="J22" i="5" s="1"/>
  <c r="I19" i="7" l="1"/>
  <c r="H19" i="7"/>
  <c r="G19" i="7"/>
  <c r="F19" i="7"/>
  <c r="F21" i="7" s="1"/>
  <c r="H14" i="7"/>
  <c r="I13" i="7"/>
  <c r="H13" i="7"/>
  <c r="G13" i="7"/>
  <c r="I12" i="7"/>
  <c r="H12" i="7"/>
  <c r="G12" i="7"/>
  <c r="I11" i="7"/>
  <c r="H11" i="7"/>
  <c r="G11" i="7"/>
  <c r="E7" i="7"/>
  <c r="I20" i="6"/>
  <c r="H20" i="6"/>
  <c r="G20" i="6"/>
  <c r="F20" i="6"/>
  <c r="F22" i="6" s="1"/>
  <c r="H15" i="6"/>
  <c r="I14" i="6"/>
  <c r="H14" i="6"/>
  <c r="G14" i="6"/>
  <c r="I13" i="6"/>
  <c r="H13" i="6"/>
  <c r="G13" i="6"/>
  <c r="I12" i="6"/>
  <c r="H12" i="6"/>
  <c r="G12" i="6"/>
  <c r="E8" i="6"/>
  <c r="I16" i="6" l="1"/>
  <c r="I22" i="6" s="1"/>
  <c r="G16" i="6"/>
  <c r="G22" i="6" s="1"/>
  <c r="H16" i="6"/>
  <c r="H22" i="6" s="1"/>
  <c r="G15" i="7"/>
  <c r="G21" i="7" s="1"/>
  <c r="H15" i="7"/>
  <c r="H21" i="7" s="1"/>
  <c r="I15" i="7"/>
  <c r="I21" i="7" s="1"/>
  <c r="I20" i="5"/>
  <c r="H20" i="5"/>
  <c r="G20" i="5"/>
  <c r="F20" i="5"/>
  <c r="F22" i="5" s="1"/>
  <c r="H15" i="5"/>
  <c r="I14" i="5"/>
  <c r="H14" i="5"/>
  <c r="G14" i="5"/>
  <c r="I13" i="5"/>
  <c r="H13" i="5"/>
  <c r="G13" i="5"/>
  <c r="I12" i="5"/>
  <c r="H12" i="5"/>
  <c r="G12" i="5"/>
  <c r="E8" i="5"/>
  <c r="I16" i="5" l="1"/>
  <c r="I22" i="5" s="1"/>
  <c r="G16" i="5"/>
  <c r="G22" i="5" s="1"/>
  <c r="H16" i="5"/>
  <c r="H22" i="5" s="1"/>
  <c r="E23" i="7"/>
  <c r="E24" i="6"/>
  <c r="E24" i="5" l="1"/>
  <c r="G29" i="1" l="1"/>
  <c r="H29" i="1"/>
  <c r="I29" i="1"/>
</calcChain>
</file>

<file path=xl/sharedStrings.xml><?xml version="1.0" encoding="utf-8"?>
<sst xmlns="http://schemas.openxmlformats.org/spreadsheetml/2006/main" count="142" uniqueCount="57">
  <si>
    <t>Hospitalized; died</t>
  </si>
  <si>
    <t>Number of cases</t>
  </si>
  <si>
    <t>low</t>
  </si>
  <si>
    <t>mean</t>
  </si>
  <si>
    <t>high</t>
  </si>
  <si>
    <t>Average visits per case</t>
  </si>
  <si>
    <t>Emergency Room Visits</t>
  </si>
  <si>
    <t>Average cost per visit</t>
  </si>
  <si>
    <t>Outpatient clinic visits</t>
  </si>
  <si>
    <t>Hospitalizations</t>
  </si>
  <si>
    <t>Average admissions per case</t>
  </si>
  <si>
    <t>Average cost per hospitalization</t>
  </si>
  <si>
    <t>Proportion of cases employed</t>
  </si>
  <si>
    <t>Average number of work days lost</t>
  </si>
  <si>
    <t>Average daily earnings</t>
  </si>
  <si>
    <t>Premature death</t>
  </si>
  <si>
    <t>Hospitalized</t>
  </si>
  <si>
    <t>Non-hospitalized</t>
  </si>
  <si>
    <t>Emergency room visits</t>
  </si>
  <si>
    <t>Total medical costs by outcome</t>
  </si>
  <si>
    <t>Low estimates, 2013</t>
  </si>
  <si>
    <t>Mean estimates, 2013</t>
  </si>
  <si>
    <t>High estimates, 2013</t>
  </si>
  <si>
    <t>Post-hospitalization outcomes</t>
  </si>
  <si>
    <t>Post-hospitalization recovery</t>
  </si>
  <si>
    <t>Cases by outcome</t>
  </si>
  <si>
    <t>Total medical cost per case</t>
  </si>
  <si>
    <t>Low value per death</t>
  </si>
  <si>
    <t>Mean value per death</t>
  </si>
  <si>
    <t>High value per death</t>
  </si>
  <si>
    <t>Total costs by outcome</t>
  </si>
  <si>
    <t>Cost component</t>
  </si>
  <si>
    <t xml:space="preserve">Sources: </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</si>
  <si>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 and</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</si>
  <si>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</si>
  <si>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</si>
  <si>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t>Per case assumptions, 2013  (in 2013 dollars)</t>
  </si>
  <si>
    <r>
      <t xml:space="preserve">Cost of foodborne illness estimates for </t>
    </r>
    <r>
      <rPr>
        <b/>
        <i/>
        <sz val="11"/>
        <color theme="1"/>
        <rFont val="Calibri"/>
        <family val="2"/>
        <scheme val="minor"/>
      </rPr>
      <t>Cyclospora cayetanensis</t>
    </r>
  </si>
  <si>
    <r>
      <t xml:space="preserve">Low, Mean, and High Estimates of the Annual Cost of Foodborne Illnesses Caused by </t>
    </r>
    <r>
      <rPr>
        <b/>
        <i/>
        <sz val="11"/>
        <color theme="1"/>
        <rFont val="Calibri"/>
        <family val="2"/>
        <scheme val="minor"/>
      </rPr>
      <t>Cyclospora  cayetanensis</t>
    </r>
  </si>
  <si>
    <t>ERS has developed similar Excel files for each of 15 major foodborne pathogens. The U.S. Centers for Disease Control and Prevention estimates that these 15 pathogens cause over 95 percent of the foodborne illnesses, hospitalizations and deaths each year in the U.S. for which a pathogen cause can be identified.</t>
  </si>
  <si>
    <r>
      <rPr>
        <i/>
        <sz val="11"/>
        <color theme="1"/>
        <rFont val="Calibri"/>
        <family val="2"/>
        <scheme val="minor"/>
      </rPr>
      <t>Cite as:</t>
    </r>
    <r>
      <rPr>
        <sz val="11"/>
        <color theme="1"/>
        <rFont val="Calibri"/>
        <family val="2"/>
        <scheme val="minor"/>
      </rPr>
      <t xml:space="preserve">  Economic Research Service (ERS), U.S. Department of Agriculture (USDA). Cost Estimates of Foodborne Illnesses. http://ers.usda.gov/data-products/cost-estimates-of-foodborne-illnesses.aspx (2014). </t>
    </r>
  </si>
  <si>
    <t>Didn't visit physician; recovered</t>
  </si>
  <si>
    <t>Visited physician; recovered</t>
  </si>
  <si>
    <t>This Excel file contains 3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</si>
  <si>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r>
      <t>Health outcome</t>
    </r>
    <r>
      <rPr>
        <b/>
        <sz val="11"/>
        <color theme="1"/>
        <rFont val="Calibri"/>
        <family val="2"/>
        <scheme val="minor"/>
      </rPr>
      <t>s</t>
    </r>
  </si>
  <si>
    <t>Medical costs</t>
  </si>
  <si>
    <t>Physician office visits</t>
  </si>
  <si>
    <t>Productivity loss, nonfatal cases</t>
  </si>
  <si>
    <t>Total cost of illness</t>
  </si>
  <si>
    <t>Total cases</t>
  </si>
  <si>
    <t>ERS's mean estimate of the total annual cost of foodborne illness from Cyclospora in 2013 dollars is $2,301,423.</t>
  </si>
  <si>
    <t>Citation: Economic Research Service (ERS), U.S. Department of Agriculture (USDA). Cost Estimates of Foodborne Illnesses. http://ers.usda.gov/data-products/cost-estimates-of-foodborne-illnesses.aspx.</t>
  </si>
  <si>
    <t>ERS's low estimate of the total annual cost of foodborne illness from Cyclospora cayetanesis in 2013 dollars is $24,503.</t>
  </si>
  <si>
    <t>ERS's high estimate of the total annual cost of foodborne illness from Cyclospora cayetanesis in 2013 dollars is $9,326,330.</t>
  </si>
  <si>
    <r>
      <t xml:space="preserve">This Excel file reports the USDA Economic Research Service estimates of the annual cost of foodborne illnesses for </t>
    </r>
    <r>
      <rPr>
        <i/>
        <sz val="11"/>
        <color theme="1"/>
        <rFont val="Calibri"/>
        <family val="2"/>
        <scheme val="minor"/>
      </rPr>
      <t>Cyclospora  cayetanensis</t>
    </r>
    <r>
      <rPr>
        <sz val="11"/>
        <color theme="1"/>
        <rFont val="Calibri"/>
        <family val="2"/>
        <scheme val="minor"/>
      </rPr>
      <t xml:space="preserve"> in the U.S.  </t>
    </r>
  </si>
  <si>
    <r>
      <t xml:space="preserve">Note: In each pathogen Excel file, the spreadsheets for low, mean, and high costs of foodborne illness are linked to the spreadsheet with assumptions used in estimating cost-of-illness estimates for that pathogen.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VSL Excel spreadsheet provided as part of this data product. </t>
    </r>
    <r>
      <rPr>
        <sz val="11"/>
        <color theme="1"/>
        <rFont val="Calibri"/>
        <family val="2"/>
        <scheme val="minor"/>
      </rPr>
      <t>See the Documentation page of this data product for further guidance.</t>
    </r>
  </si>
  <si>
    <t>Note: Users may change the assumptions in this worksheet to conduct sensitivity analysis on the influence of specific per-case assumptions. They may also update per-case costs in this worksheet for inflation and income growth by using information from the Consumer Price Indexes Excel spreadsheet and the VSL Excel spreadsheet provided as part of this data product. See the Documentation page of this data product for further guidance.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</si>
</sst>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
  </numFmts>
  <fonts count="11" x14ac:knownFonts="1">
    <font>
      <sz val="11"/>
      <color theme="1"/>
      <name val="Calibri"/>
      <family val="2"/>
      <scheme val="minor"/>
    </font>
    <font>
      <i/>
      <sz val="11"/>
      <color theme="1"/>
      <name val="Calibri"/>
      <family val="2"/>
      <scheme val="minor"/>
    </font>
    <font>
      <sz val="10"/>
      <name val="Arial"/>
      <family val="2"/>
    </font>
    <font>
      <sz val="11"/>
      <color theme="1"/>
      <name val="Calibri"/>
      <family val="2"/>
      <scheme val="minor"/>
    </font>
    <font>
      <b/>
      <sz val="11"/>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49">
    <xf numFmtId="0" fontId="0" fillId="0" borderId="0" xfId="0"/>
    <xf numFmtId="0" fontId="0" fillId="0" borderId="0" xfId="0" applyFill="1"/>
    <xf numFmtId="164" fontId="0" fillId="0" borderId="0" xfId="0" quotePrefix="1" applyNumberFormat="1"/>
    <xf numFmtId="165" fontId="0" fillId="0" borderId="0" xfId="0" applyNumberFormat="1"/>
    <xf numFmtId="0" fontId="0" fillId="0" borderId="0" xfId="0" applyBorder="1"/>
    <xf numFmtId="0" fontId="1" fillId="0" borderId="15" xfId="0" applyFont="1" applyBorder="1"/>
    <xf numFmtId="164" fontId="0" fillId="0" borderId="0" xfId="0" applyNumberFormat="1"/>
    <xf numFmtId="0" fontId="0" fillId="0" borderId="0" xfId="0" applyFont="1" applyFill="1"/>
    <xf numFmtId="0" fontId="0" fillId="0" borderId="0" xfId="0" applyFont="1" applyFill="1" applyBorder="1"/>
    <xf numFmtId="0" fontId="0" fillId="0" borderId="9" xfId="0" applyFont="1" applyFill="1" applyBorder="1"/>
    <xf numFmtId="0" fontId="0" fillId="0" borderId="4" xfId="0" applyFont="1" applyFill="1" applyBorder="1"/>
    <xf numFmtId="0" fontId="0" fillId="0" borderId="6" xfId="0" applyFont="1" applyFill="1" applyBorder="1"/>
    <xf numFmtId="0" fontId="0" fillId="0" borderId="0" xfId="0" applyFont="1" applyFill="1" applyAlignment="1">
      <alignment wrapText="1"/>
    </xf>
    <xf numFmtId="0" fontId="0" fillId="0" borderId="6" xfId="0" applyFont="1" applyFill="1" applyBorder="1" applyAlignment="1">
      <alignment wrapText="1"/>
    </xf>
    <xf numFmtId="0" fontId="0" fillId="0" borderId="4" xfId="0" applyFont="1" applyFill="1" applyBorder="1" applyAlignment="1">
      <alignment wrapText="1"/>
    </xf>
    <xf numFmtId="0" fontId="0" fillId="0" borderId="9" xfId="0" applyFont="1" applyFill="1" applyBorder="1" applyAlignment="1">
      <alignment wrapText="1"/>
    </xf>
    <xf numFmtId="3" fontId="0" fillId="0" borderId="4" xfId="0" applyNumberFormat="1" applyFont="1" applyFill="1" applyBorder="1"/>
    <xf numFmtId="3" fontId="0" fillId="0" borderId="10" xfId="0" applyNumberFormat="1" applyFont="1" applyFill="1" applyBorder="1"/>
    <xf numFmtId="3" fontId="0" fillId="0" borderId="1" xfId="0" applyNumberFormat="1" applyFont="1" applyFill="1" applyBorder="1"/>
    <xf numFmtId="10" fontId="0" fillId="0" borderId="4" xfId="0" applyNumberFormat="1" applyFont="1" applyFill="1" applyBorder="1"/>
    <xf numFmtId="10" fontId="0" fillId="0" borderId="0" xfId="0" applyNumberFormat="1" applyFont="1" applyFill="1" applyBorder="1"/>
    <xf numFmtId="10" fontId="0" fillId="0" borderId="6" xfId="0" applyNumberFormat="1" applyFont="1" applyFill="1" applyBorder="1"/>
    <xf numFmtId="10" fontId="0" fillId="0" borderId="9" xfId="0" applyNumberFormat="1" applyFont="1" applyFill="1" applyBorder="1"/>
    <xf numFmtId="165" fontId="0" fillId="0" borderId="0" xfId="0" applyNumberFormat="1" applyFont="1" applyFill="1"/>
    <xf numFmtId="165" fontId="0" fillId="0" borderId="6" xfId="0" applyNumberFormat="1" applyFont="1" applyFill="1" applyBorder="1"/>
    <xf numFmtId="165" fontId="0" fillId="0" borderId="9" xfId="0" applyNumberFormat="1" applyFont="1" applyFill="1" applyBorder="1"/>
    <xf numFmtId="0" fontId="0" fillId="0" borderId="0" xfId="0" quotePrefix="1" applyFont="1" applyFill="1"/>
    <xf numFmtId="6" fontId="0" fillId="0" borderId="9" xfId="0" applyNumberFormat="1" applyFont="1" applyFill="1" applyBorder="1"/>
    <xf numFmtId="165" fontId="0" fillId="0" borderId="4" xfId="0" applyNumberFormat="1" applyFont="1" applyFill="1" applyBorder="1"/>
    <xf numFmtId="0" fontId="0" fillId="0" borderId="0" xfId="0" applyFont="1"/>
    <xf numFmtId="165" fontId="0" fillId="0" borderId="15" xfId="0" applyNumberFormat="1" applyFont="1" applyFill="1" applyBorder="1"/>
    <xf numFmtId="165" fontId="0" fillId="0" borderId="3" xfId="0" applyNumberFormat="1" applyFont="1" applyFill="1" applyBorder="1"/>
    <xf numFmtId="165" fontId="0" fillId="0" borderId="0" xfId="0" applyNumberFormat="1" applyFont="1" applyFill="1" applyBorder="1"/>
    <xf numFmtId="165" fontId="0" fillId="0" borderId="8" xfId="0" applyNumberFormat="1" applyFont="1" applyFill="1" applyBorder="1"/>
    <xf numFmtId="165" fontId="0" fillId="0" borderId="5" xfId="0" applyNumberFormat="1" applyFont="1" applyFill="1" applyBorder="1"/>
    <xf numFmtId="0" fontId="0" fillId="0" borderId="0" xfId="0" applyFont="1" applyAlignment="1"/>
    <xf numFmtId="0" fontId="0" fillId="0" borderId="0" xfId="0" applyFont="1" applyBorder="1"/>
    <xf numFmtId="0" fontId="0" fillId="0" borderId="9" xfId="0" applyFont="1" applyBorder="1"/>
    <xf numFmtId="0" fontId="0" fillId="0" borderId="4" xfId="0" applyFont="1" applyBorder="1"/>
    <xf numFmtId="0" fontId="0" fillId="0" borderId="6" xfId="0" applyFont="1" applyBorder="1"/>
    <xf numFmtId="0" fontId="0" fillId="0" borderId="3" xfId="0" applyFont="1" applyBorder="1" applyAlignment="1">
      <alignment wrapText="1"/>
    </xf>
    <xf numFmtId="0" fontId="0" fillId="0" borderId="0" xfId="0" applyFont="1" applyAlignment="1">
      <alignment wrapText="1"/>
    </xf>
    <xf numFmtId="0" fontId="0" fillId="0" borderId="8" xfId="0" applyFont="1" applyBorder="1" applyAlignment="1">
      <alignment wrapText="1"/>
    </xf>
    <xf numFmtId="0" fontId="0" fillId="0" borderId="4" xfId="0" applyFont="1" applyBorder="1" applyAlignment="1">
      <alignment wrapText="1"/>
    </xf>
    <xf numFmtId="0" fontId="0" fillId="0" borderId="6" xfId="0" applyFont="1" applyBorder="1" applyAlignment="1">
      <alignment wrapText="1"/>
    </xf>
    <xf numFmtId="0" fontId="0" fillId="0" borderId="9" xfId="0" applyFont="1" applyBorder="1" applyAlignment="1">
      <alignment wrapText="1"/>
    </xf>
    <xf numFmtId="3" fontId="0" fillId="0" borderId="4" xfId="0" applyNumberFormat="1" applyFont="1" applyBorder="1"/>
    <xf numFmtId="3" fontId="0" fillId="0" borderId="10" xfId="0" applyNumberFormat="1" applyFont="1" applyBorder="1"/>
    <xf numFmtId="3" fontId="0" fillId="0" borderId="1" xfId="0" applyNumberFormat="1" applyFont="1" applyBorder="1"/>
    <xf numFmtId="167" fontId="3" fillId="0" borderId="4" xfId="10" applyNumberFormat="1" applyFont="1" applyBorder="1"/>
    <xf numFmtId="167" fontId="3" fillId="0" borderId="0" xfId="10" applyNumberFormat="1" applyFont="1" applyBorder="1"/>
    <xf numFmtId="167" fontId="3" fillId="0" borderId="6" xfId="10" applyNumberFormat="1" applyFont="1" applyBorder="1"/>
    <xf numFmtId="165" fontId="0" fillId="0" borderId="0" xfId="0" applyNumberFormat="1" applyFont="1"/>
    <xf numFmtId="165" fontId="0" fillId="0" borderId="6" xfId="0" applyNumberFormat="1" applyFont="1" applyBorder="1"/>
    <xf numFmtId="165" fontId="0" fillId="0" borderId="9" xfId="0" applyNumberFormat="1" applyFont="1" applyBorder="1"/>
    <xf numFmtId="0" fontId="0" fillId="0" borderId="0" xfId="0" quotePrefix="1" applyFont="1"/>
    <xf numFmtId="6" fontId="0" fillId="0" borderId="9" xfId="0" applyNumberFormat="1" applyFont="1" applyBorder="1"/>
    <xf numFmtId="165" fontId="0" fillId="0" borderId="4" xfId="0" applyNumberFormat="1" applyFont="1" applyBorder="1"/>
    <xf numFmtId="166" fontId="3" fillId="0" borderId="4" xfId="8" applyNumberFormat="1" applyFont="1" applyBorder="1"/>
    <xf numFmtId="167" fontId="3" fillId="0" borderId="0" xfId="10" applyNumberFormat="1" applyFont="1"/>
    <xf numFmtId="167" fontId="3" fillId="0" borderId="9" xfId="10" applyNumberFormat="1" applyFont="1" applyBorder="1"/>
    <xf numFmtId="0" fontId="0" fillId="0" borderId="15" xfId="0" applyFont="1" applyBorder="1"/>
    <xf numFmtId="0" fontId="0" fillId="0" borderId="8" xfId="0" applyFont="1" applyBorder="1"/>
    <xf numFmtId="0" fontId="0" fillId="0" borderId="3" xfId="0" applyFont="1" applyBorder="1"/>
    <xf numFmtId="0" fontId="0" fillId="0" borderId="5" xfId="0" applyFont="1" applyFill="1" applyBorder="1" applyAlignment="1">
      <alignment wrapText="1"/>
    </xf>
    <xf numFmtId="0" fontId="0" fillId="0" borderId="15" xfId="0" applyFont="1" applyBorder="1" applyAlignment="1">
      <alignment wrapText="1"/>
    </xf>
    <xf numFmtId="0" fontId="0" fillId="0" borderId="5" xfId="0" applyFont="1" applyBorder="1"/>
    <xf numFmtId="0" fontId="0" fillId="0" borderId="4" xfId="0" quotePrefix="1" applyFont="1" applyBorder="1"/>
    <xf numFmtId="0" fontId="0" fillId="0" borderId="4" xfId="0" quotePrefix="1" applyFont="1" applyFill="1" applyBorder="1"/>
    <xf numFmtId="164" fontId="0" fillId="0" borderId="4" xfId="0" quotePrefix="1" applyNumberFormat="1" applyFont="1" applyFill="1" applyBorder="1"/>
    <xf numFmtId="164" fontId="0" fillId="0" borderId="9" xfId="0" quotePrefix="1" applyNumberFormat="1" applyFont="1" applyFill="1" applyBorder="1"/>
    <xf numFmtId="2" fontId="0" fillId="0" borderId="4" xfId="0" applyNumberFormat="1" applyFont="1" applyFill="1" applyBorder="1"/>
    <xf numFmtId="2" fontId="0" fillId="0" borderId="0" xfId="0" applyNumberFormat="1" applyFont="1" applyFill="1" applyBorder="1"/>
    <xf numFmtId="2" fontId="0" fillId="0" borderId="6" xfId="0" applyNumberFormat="1" applyFont="1" applyFill="1" applyBorder="1"/>
    <xf numFmtId="2" fontId="0" fillId="0" borderId="0" xfId="0" applyNumberFormat="1" applyFont="1" applyFill="1"/>
    <xf numFmtId="0" fontId="0" fillId="0" borderId="6" xfId="0" quotePrefix="1" applyFont="1" applyFill="1" applyBorder="1"/>
    <xf numFmtId="0" fontId="0" fillId="0" borderId="17" xfId="0" applyFont="1" applyBorder="1"/>
    <xf numFmtId="0" fontId="0" fillId="0" borderId="17" xfId="0" applyFont="1" applyFill="1" applyBorder="1"/>
    <xf numFmtId="0" fontId="0" fillId="0" borderId="18" xfId="0" quotePrefix="1" applyFont="1" applyFill="1" applyBorder="1"/>
    <xf numFmtId="0" fontId="0" fillId="0" borderId="17" xfId="0" quotePrefix="1" applyFont="1" applyFill="1" applyBorder="1"/>
    <xf numFmtId="0" fontId="0" fillId="0" borderId="19" xfId="0" quotePrefix="1" applyFont="1" applyFill="1" applyBorder="1"/>
    <xf numFmtId="0" fontId="0" fillId="0" borderId="15" xfId="0" applyFont="1" applyFill="1" applyBorder="1"/>
    <xf numFmtId="0" fontId="0" fillId="0" borderId="5" xfId="0" applyFont="1" applyFill="1" applyBorder="1"/>
    <xf numFmtId="0" fontId="0" fillId="0" borderId="15" xfId="0" quotePrefix="1" applyFont="1" applyFill="1" applyBorder="1"/>
    <xf numFmtId="0" fontId="0" fillId="0" borderId="8" xfId="0" applyFont="1" applyFill="1" applyBorder="1"/>
    <xf numFmtId="0" fontId="0" fillId="0" borderId="3" xfId="0" applyFont="1" applyFill="1" applyBorder="1"/>
    <xf numFmtId="166" fontId="0" fillId="0" borderId="4" xfId="8" applyNumberFormat="1" applyFont="1" applyBorder="1"/>
    <xf numFmtId="166" fontId="0" fillId="0" borderId="0" xfId="8" applyNumberFormat="1" applyFont="1"/>
    <xf numFmtId="166" fontId="0" fillId="0" borderId="6" xfId="8" applyNumberFormat="1" applyFont="1" applyBorder="1"/>
    <xf numFmtId="0" fontId="0" fillId="0" borderId="16" xfId="0" applyFont="1" applyBorder="1"/>
    <xf numFmtId="165" fontId="0" fillId="0" borderId="17" xfId="0" applyNumberFormat="1" applyFont="1" applyBorder="1"/>
    <xf numFmtId="165" fontId="0" fillId="0" borderId="18" xfId="0" applyNumberFormat="1" applyFont="1" applyBorder="1"/>
    <xf numFmtId="0" fontId="0" fillId="0" borderId="16" xfId="0" applyFont="1" applyFill="1" applyBorder="1"/>
    <xf numFmtId="165" fontId="0" fillId="0" borderId="17" xfId="0" applyNumberFormat="1" applyFont="1" applyFill="1" applyBorder="1"/>
    <xf numFmtId="165" fontId="0" fillId="0" borderId="18" xfId="0" applyNumberFormat="1" applyFont="1" applyFill="1" applyBorder="1"/>
    <xf numFmtId="0" fontId="4"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left" vertical="top" wrapText="1"/>
    </xf>
    <xf numFmtId="0" fontId="4" fillId="0" borderId="0" xfId="0" applyFont="1" applyFill="1"/>
    <xf numFmtId="0" fontId="4" fillId="0" borderId="0" xfId="0" applyFont="1"/>
    <xf numFmtId="0" fontId="4" fillId="0" borderId="0" xfId="0" applyFont="1" applyAlignment="1"/>
    <xf numFmtId="0" fontId="4" fillId="0" borderId="5" xfId="0" applyFont="1" applyFill="1" applyBorder="1"/>
    <xf numFmtId="0" fontId="4" fillId="0" borderId="7" xfId="0" applyFont="1" applyFill="1" applyBorder="1"/>
    <xf numFmtId="0" fontId="7" fillId="0" borderId="0" xfId="0" applyFont="1" applyFill="1"/>
    <xf numFmtId="0" fontId="4" fillId="0" borderId="14" xfId="0" applyFont="1" applyFill="1" applyBorder="1"/>
    <xf numFmtId="0" fontId="4" fillId="0" borderId="12" xfId="0" applyFont="1" applyFill="1" applyBorder="1" applyAlignment="1">
      <alignment wrapText="1"/>
    </xf>
    <xf numFmtId="0" fontId="4" fillId="0" borderId="2" xfId="0" applyFont="1" applyFill="1" applyBorder="1" applyAlignment="1">
      <alignment wrapText="1"/>
    </xf>
    <xf numFmtId="0" fontId="4" fillId="0" borderId="7" xfId="0" applyFont="1" applyFill="1" applyBorder="1" applyAlignment="1">
      <alignment wrapText="1"/>
    </xf>
    <xf numFmtId="0" fontId="4" fillId="0" borderId="13" xfId="0" applyFont="1" applyFill="1" applyBorder="1" applyAlignment="1">
      <alignment wrapText="1"/>
    </xf>
    <xf numFmtId="0" fontId="4" fillId="0" borderId="17" xfId="0" applyFont="1" applyBorder="1"/>
    <xf numFmtId="0" fontId="4" fillId="0" borderId="15" xfId="0" applyFont="1" applyBorder="1"/>
    <xf numFmtId="0" fontId="4" fillId="0" borderId="0" xfId="0" applyFont="1" applyBorder="1"/>
    <xf numFmtId="0" fontId="4" fillId="0" borderId="0" xfId="0" applyFont="1" applyFill="1" applyAlignment="1"/>
    <xf numFmtId="0" fontId="4" fillId="0" borderId="17" xfId="0" applyFont="1" applyFill="1" applyBorder="1"/>
    <xf numFmtId="0" fontId="1"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10" fillId="0" borderId="0" xfId="0" applyFont="1" applyAlignment="1">
      <alignment vertical="center" wrapText="1"/>
    </xf>
    <xf numFmtId="165" fontId="0" fillId="0" borderId="0" xfId="9" applyNumberFormat="1" applyFont="1" applyFill="1" applyBorder="1"/>
    <xf numFmtId="165" fontId="0" fillId="0" borderId="6" xfId="9" applyNumberFormat="1" applyFont="1" applyFill="1" applyBorder="1"/>
    <xf numFmtId="165" fontId="0" fillId="0" borderId="9" xfId="9" applyNumberFormat="1" applyFont="1" applyFill="1" applyBorder="1"/>
    <xf numFmtId="165" fontId="0" fillId="0" borderId="4" xfId="9" applyNumberFormat="1" applyFont="1" applyFill="1" applyBorder="1"/>
    <xf numFmtId="165" fontId="0" fillId="0" borderId="0" xfId="0" quotePrefix="1" applyNumberFormat="1" applyFont="1" applyFill="1"/>
    <xf numFmtId="165" fontId="0" fillId="0" borderId="6" xfId="0" quotePrefix="1" applyNumberFormat="1" applyFont="1" applyFill="1" applyBorder="1"/>
    <xf numFmtId="165" fontId="0" fillId="0" borderId="16" xfId="9" applyNumberFormat="1" applyFont="1" applyFill="1" applyBorder="1"/>
    <xf numFmtId="3" fontId="0" fillId="0" borderId="4" xfId="8" applyNumberFormat="1" applyFont="1" applyBorder="1"/>
    <xf numFmtId="3" fontId="0" fillId="0" borderId="0" xfId="8" applyNumberFormat="1" applyFont="1"/>
    <xf numFmtId="3" fontId="0" fillId="0" borderId="6" xfId="8" applyNumberFormat="1" applyFont="1" applyBorder="1"/>
    <xf numFmtId="3" fontId="0" fillId="0" borderId="9" xfId="0" applyNumberFormat="1" applyFont="1" applyBorder="1"/>
    <xf numFmtId="3" fontId="0" fillId="0" borderId="0" xfId="0" applyNumberFormat="1" applyFont="1"/>
    <xf numFmtId="3" fontId="0" fillId="0" borderId="6" xfId="0" applyNumberFormat="1" applyFont="1" applyBorder="1"/>
    <xf numFmtId="3" fontId="3" fillId="0" borderId="4" xfId="8" applyNumberFormat="1" applyFont="1" applyBorder="1"/>
    <xf numFmtId="3" fontId="3" fillId="0" borderId="10" xfId="8" applyNumberFormat="1" applyFont="1" applyBorder="1"/>
    <xf numFmtId="3" fontId="3" fillId="0" borderId="1" xfId="8" applyNumberFormat="1" applyFont="1" applyBorder="1"/>
    <xf numFmtId="3" fontId="3" fillId="0" borderId="14" xfId="8" applyNumberFormat="1" applyFont="1" applyBorder="1"/>
    <xf numFmtId="3" fontId="0" fillId="0" borderId="11" xfId="0" applyNumberFormat="1" applyFont="1" applyBorder="1"/>
    <xf numFmtId="3" fontId="0" fillId="0" borderId="14" xfId="0" applyNumberFormat="1" applyFont="1" applyBorder="1"/>
    <xf numFmtId="3" fontId="0" fillId="0" borderId="0" xfId="0" applyNumberFormat="1" applyFont="1" applyFill="1"/>
    <xf numFmtId="3" fontId="0" fillId="0" borderId="6" xfId="0" applyNumberFormat="1" applyFont="1" applyFill="1" applyBorder="1"/>
    <xf numFmtId="3" fontId="0" fillId="0" borderId="9" xfId="0" applyNumberFormat="1" applyFont="1" applyFill="1" applyBorder="1"/>
    <xf numFmtId="3" fontId="0" fillId="0" borderId="14" xfId="0" applyNumberFormat="1" applyFont="1" applyFill="1" applyBorder="1"/>
    <xf numFmtId="3" fontId="0" fillId="0" borderId="11" xfId="0" applyNumberFormat="1" applyFont="1" applyFill="1" applyBorder="1"/>
    <xf numFmtId="0" fontId="0" fillId="0" borderId="0" xfId="0" applyFont="1" applyAlignment="1">
      <alignment horizontal="left" vertical="center" wrapText="1"/>
    </xf>
    <xf numFmtId="0" fontId="4" fillId="0" borderId="12" xfId="0" applyFont="1" applyFill="1" applyBorder="1" applyAlignment="1">
      <alignment horizontal="center"/>
    </xf>
    <xf numFmtId="0" fontId="4" fillId="0" borderId="13"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0" fillId="0" borderId="0" xfId="0" applyFont="1" applyAlignment="1">
      <alignment horizontal="left" wrapText="1"/>
    </xf>
  </cellXfs>
  <cellStyles count="11">
    <cellStyle name="Comma" xfId="8" builtinId="3"/>
    <cellStyle name="Comma 2" xfId="1"/>
    <cellStyle name="Currency" xfId="9" builtinId="4"/>
    <cellStyle name="Currency 2" xfId="2"/>
    <cellStyle name="Normal" xfId="0" builtinId="0"/>
    <cellStyle name="Normal 2" xfId="3"/>
    <cellStyle name="Normal 3" xfId="4"/>
    <cellStyle name="Normal 4" xfId="5"/>
    <cellStyle name="Normal 5" xfId="6"/>
    <cellStyle name="Percent" xfId="10"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showGridLines="0" workbookViewId="0"/>
  </sheetViews>
  <sheetFormatPr defaultRowHeight="15" x14ac:dyDescent="0.25"/>
  <cols>
    <col min="2" max="2" width="111.28515625" customWidth="1"/>
  </cols>
  <sheetData>
    <row r="2" spans="2:10" x14ac:dyDescent="0.25">
      <c r="B2" s="95" t="s">
        <v>38</v>
      </c>
      <c r="J2" s="96"/>
    </row>
    <row r="3" spans="2:10" x14ac:dyDescent="0.25">
      <c r="B3" s="95"/>
      <c r="J3" s="96"/>
    </row>
    <row r="4" spans="2:10" ht="30" x14ac:dyDescent="0.25">
      <c r="B4" s="97" t="s">
        <v>54</v>
      </c>
    </row>
    <row r="5" spans="2:10" x14ac:dyDescent="0.25">
      <c r="B5" s="97"/>
    </row>
    <row r="6" spans="2:10" ht="45" x14ac:dyDescent="0.25">
      <c r="B6" s="97" t="s">
        <v>39</v>
      </c>
    </row>
    <row r="7" spans="2:10" x14ac:dyDescent="0.25">
      <c r="B7" s="97"/>
    </row>
    <row r="8" spans="2:10" ht="48" customHeight="1" x14ac:dyDescent="0.25">
      <c r="B8" s="98" t="s">
        <v>43</v>
      </c>
    </row>
    <row r="9" spans="2:10" x14ac:dyDescent="0.25">
      <c r="B9" s="97"/>
    </row>
    <row r="10" spans="2:10" x14ac:dyDescent="0.25">
      <c r="B10" s="115" t="s">
        <v>32</v>
      </c>
    </row>
    <row r="11" spans="2:10" ht="30" x14ac:dyDescent="0.25">
      <c r="B11" s="116" t="s">
        <v>33</v>
      </c>
    </row>
    <row r="12" spans="2:10" x14ac:dyDescent="0.25">
      <c r="B12" s="117"/>
    </row>
    <row r="13" spans="2:10" ht="45" x14ac:dyDescent="0.25">
      <c r="B13" s="117" t="s">
        <v>34</v>
      </c>
    </row>
    <row r="14" spans="2:10" x14ac:dyDescent="0.25">
      <c r="B14" s="118"/>
    </row>
    <row r="15" spans="2:10" ht="30" x14ac:dyDescent="0.25">
      <c r="B15" s="9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zoomScaleNormal="100" workbookViewId="0"/>
  </sheetViews>
  <sheetFormatPr defaultRowHeight="15" x14ac:dyDescent="0.25"/>
  <cols>
    <col min="1" max="1" width="4" style="7" customWidth="1"/>
    <col min="2" max="2" width="4.140625" style="7" customWidth="1"/>
    <col min="3" max="3" width="9.140625" style="7"/>
    <col min="4" max="4" width="23.7109375" style="7" customWidth="1"/>
    <col min="5" max="8" width="13.140625" style="7" customWidth="1"/>
    <col min="9" max="9" width="14.7109375" style="7" customWidth="1"/>
    <col min="10" max="10" width="13.140625" style="7" customWidth="1"/>
  </cols>
  <sheetData>
    <row r="1" spans="1:17" x14ac:dyDescent="0.25">
      <c r="A1" s="99" t="s">
        <v>37</v>
      </c>
      <c r="B1" s="99"/>
      <c r="C1" s="99"/>
      <c r="D1" s="99"/>
      <c r="E1" s="99"/>
      <c r="F1" s="99"/>
      <c r="G1" s="99"/>
      <c r="H1" s="99"/>
      <c r="I1" s="99"/>
      <c r="J1" s="99"/>
    </row>
    <row r="2" spans="1:17" x14ac:dyDescent="0.25">
      <c r="A2" s="99"/>
      <c r="B2" s="99"/>
      <c r="C2" s="99"/>
      <c r="D2" s="99"/>
      <c r="E2" s="99"/>
      <c r="F2" s="99"/>
      <c r="G2" s="99"/>
      <c r="H2" s="99"/>
      <c r="I2" s="99"/>
      <c r="J2" s="99"/>
    </row>
    <row r="3" spans="1:17" x14ac:dyDescent="0.25">
      <c r="A3" s="99"/>
      <c r="B3" s="99"/>
      <c r="C3" s="99"/>
      <c r="D3" s="99"/>
      <c r="E3" s="99" t="s">
        <v>21</v>
      </c>
      <c r="F3" s="99"/>
      <c r="G3" s="99"/>
      <c r="H3" s="99"/>
      <c r="I3" s="99"/>
      <c r="J3" s="99"/>
    </row>
    <row r="4" spans="1:17" x14ac:dyDescent="0.25">
      <c r="A4" s="113"/>
      <c r="B4" s="99"/>
      <c r="C4" s="99"/>
      <c r="D4" s="99"/>
      <c r="E4" s="99"/>
      <c r="F4" s="99"/>
      <c r="G4" s="99"/>
      <c r="H4" s="99"/>
      <c r="I4" s="99"/>
      <c r="J4" s="99"/>
    </row>
    <row r="5" spans="1:17" x14ac:dyDescent="0.25">
      <c r="A5" s="99"/>
      <c r="B5" s="99"/>
      <c r="C5" s="99"/>
      <c r="D5" s="99"/>
      <c r="E5" s="102"/>
      <c r="F5" s="144" t="s">
        <v>17</v>
      </c>
      <c r="G5" s="145"/>
      <c r="H5" s="103" t="s">
        <v>16</v>
      </c>
      <c r="I5" s="144" t="s">
        <v>23</v>
      </c>
      <c r="J5" s="145"/>
    </row>
    <row r="6" spans="1:17" ht="45" x14ac:dyDescent="0.25">
      <c r="A6" s="104" t="s">
        <v>44</v>
      </c>
      <c r="B6" s="99"/>
      <c r="C6" s="99"/>
      <c r="D6" s="99"/>
      <c r="E6" s="105" t="s">
        <v>49</v>
      </c>
      <c r="F6" s="106" t="s">
        <v>41</v>
      </c>
      <c r="G6" s="107" t="s">
        <v>42</v>
      </c>
      <c r="H6" s="108" t="s">
        <v>16</v>
      </c>
      <c r="I6" s="107" t="s">
        <v>24</v>
      </c>
      <c r="J6" s="109" t="s">
        <v>0</v>
      </c>
    </row>
    <row r="7" spans="1:17" x14ac:dyDescent="0.25">
      <c r="E7" s="10"/>
      <c r="F7" s="14"/>
      <c r="G7" s="12"/>
      <c r="H7" s="13"/>
      <c r="I7" s="12"/>
      <c r="J7" s="15"/>
    </row>
    <row r="8" spans="1:17" x14ac:dyDescent="0.25">
      <c r="A8" s="99" t="s">
        <v>1</v>
      </c>
      <c r="E8" s="16">
        <f>SUM(F9,G9,H9)</f>
        <v>11407.000000000002</v>
      </c>
      <c r="F8" s="16"/>
      <c r="G8" s="138"/>
      <c r="H8" s="139"/>
      <c r="I8" s="138"/>
      <c r="J8" s="140"/>
    </row>
    <row r="9" spans="1:17" x14ac:dyDescent="0.25">
      <c r="A9" s="99"/>
      <c r="B9" s="7" t="s">
        <v>25</v>
      </c>
      <c r="E9" s="17"/>
      <c r="F9" s="17">
        <v>10072.788000000002</v>
      </c>
      <c r="G9" s="18">
        <v>1323.2119999999998</v>
      </c>
      <c r="H9" s="141">
        <v>11</v>
      </c>
      <c r="I9" s="18">
        <v>11</v>
      </c>
      <c r="J9" s="142">
        <v>0</v>
      </c>
    </row>
    <row r="10" spans="1:17" x14ac:dyDescent="0.25">
      <c r="A10" s="99"/>
      <c r="E10" s="16"/>
      <c r="F10" s="19"/>
      <c r="G10" s="20"/>
      <c r="H10" s="21"/>
      <c r="I10" s="20"/>
      <c r="J10" s="22"/>
    </row>
    <row r="11" spans="1:17" x14ac:dyDescent="0.25">
      <c r="A11" s="99" t="s">
        <v>45</v>
      </c>
      <c r="E11" s="10"/>
      <c r="F11" s="10"/>
      <c r="G11" s="8"/>
      <c r="H11" s="11"/>
      <c r="I11" s="8"/>
      <c r="J11" s="9"/>
      <c r="K11" s="4"/>
      <c r="L11" s="4"/>
      <c r="M11" s="4"/>
      <c r="N11" s="4"/>
      <c r="O11" s="4"/>
      <c r="P11" s="4"/>
      <c r="Q11" s="4"/>
    </row>
    <row r="12" spans="1:17" x14ac:dyDescent="0.25">
      <c r="A12" s="99"/>
      <c r="B12" s="29" t="s">
        <v>46</v>
      </c>
      <c r="E12" s="10"/>
      <c r="F12" s="10"/>
      <c r="G12" s="23">
        <f>G$9*'Cyclospora per case assumptions'!G17*'Cyclospora per case assumptions'!G18</f>
        <v>251859.45438598082</v>
      </c>
      <c r="H12" s="24">
        <f>H$9*'Cyclospora per case assumptions'!H17*'Cyclospora per case assumptions'!H18</f>
        <v>1046.8670168672099</v>
      </c>
      <c r="I12" s="23">
        <f>I$9*'Cyclospora per case assumptions'!I17*'Cyclospora per case assumptions'!I18</f>
        <v>1495.5243098103001</v>
      </c>
      <c r="J12" s="25"/>
    </row>
    <row r="13" spans="1:17" x14ac:dyDescent="0.25">
      <c r="A13" s="99"/>
      <c r="B13" s="29" t="s">
        <v>18</v>
      </c>
      <c r="E13" s="10"/>
      <c r="F13" s="10"/>
      <c r="G13" s="23">
        <f>G$9*'Cyclospora per case assumptions'!G20*'Cyclospora per case assumptions'!G21</f>
        <v>75811.363605474282</v>
      </c>
      <c r="H13" s="24">
        <f>H$9*'Cyclospora per case assumptions'!H20*'Cyclospora per case assumptions'!H21</f>
        <v>1890.6834271308389</v>
      </c>
      <c r="I13" s="23">
        <f>I$9*'Cyclospora per case assumptions'!I20*'Cyclospora per case assumptions'!I21</f>
        <v>0</v>
      </c>
      <c r="J13" s="25"/>
    </row>
    <row r="14" spans="1:17" x14ac:dyDescent="0.25">
      <c r="A14" s="99"/>
      <c r="B14" s="29" t="s">
        <v>8</v>
      </c>
      <c r="E14" s="10"/>
      <c r="F14" s="10"/>
      <c r="G14" s="23">
        <f>G$9*'Cyclospora per case assumptions'!G23*'Cyclospora per case assumptions'!G24</f>
        <v>261530.46214453829</v>
      </c>
      <c r="H14" s="24">
        <f>H$9*'Cyclospora per case assumptions'!H23*'Cyclospora per case assumptions'!H24</f>
        <v>1449.4200896958421</v>
      </c>
      <c r="I14" s="23">
        <f>I$9*'Cyclospora per case assumptions'!I23*'Cyclospora per case assumptions'!I24</f>
        <v>0</v>
      </c>
      <c r="J14" s="25"/>
    </row>
    <row r="15" spans="1:17" x14ac:dyDescent="0.25">
      <c r="A15" s="99"/>
      <c r="B15" s="29" t="s">
        <v>9</v>
      </c>
      <c r="E15" s="10"/>
      <c r="F15" s="10"/>
      <c r="G15" s="23"/>
      <c r="H15" s="24">
        <f>H$9*'Cyclospora per case assumptions'!H26*'Cyclospora per case assumptions'!H27</f>
        <v>247099.84764506467</v>
      </c>
      <c r="I15" s="23"/>
      <c r="J15" s="25"/>
    </row>
    <row r="16" spans="1:17" x14ac:dyDescent="0.25">
      <c r="A16" s="99"/>
      <c r="B16" s="29" t="s">
        <v>19</v>
      </c>
      <c r="E16" s="10"/>
      <c r="F16" s="10"/>
      <c r="G16" s="30">
        <f>SUM(G12:G15)</f>
        <v>589201.28013599338</v>
      </c>
      <c r="H16" s="34">
        <f t="shared" ref="H16:I16" si="0">SUM(H12:H15)</f>
        <v>251486.81817875855</v>
      </c>
      <c r="I16" s="30">
        <f t="shared" si="0"/>
        <v>1495.5243098103001</v>
      </c>
      <c r="J16" s="25"/>
    </row>
    <row r="17" spans="1:16" x14ac:dyDescent="0.25">
      <c r="A17" s="99"/>
      <c r="E17" s="10"/>
      <c r="F17" s="10"/>
      <c r="G17" s="23"/>
      <c r="H17" s="24"/>
      <c r="I17" s="23"/>
      <c r="J17" s="25"/>
    </row>
    <row r="18" spans="1:16" x14ac:dyDescent="0.25">
      <c r="A18" s="99" t="s">
        <v>15</v>
      </c>
      <c r="E18" s="10"/>
      <c r="F18" s="10"/>
      <c r="H18" s="11"/>
      <c r="I18" s="26"/>
      <c r="J18" s="27">
        <f>J9*'Cyclospora per case assumptions'!J38</f>
        <v>0</v>
      </c>
    </row>
    <row r="19" spans="1:16" x14ac:dyDescent="0.25">
      <c r="A19" s="99"/>
      <c r="E19" s="10"/>
      <c r="F19" s="10"/>
      <c r="H19" s="11"/>
      <c r="I19" s="26"/>
      <c r="J19" s="27"/>
    </row>
    <row r="20" spans="1:16" x14ac:dyDescent="0.25">
      <c r="A20" s="100" t="s">
        <v>47</v>
      </c>
      <c r="E20" s="10"/>
      <c r="F20" s="28">
        <f>F9*'Cyclospora per case assumptions'!F32*'Cyclospora per case assumptions'!F33*'Cyclospora per case assumptions'!F34</f>
        <v>1138776.7921342871</v>
      </c>
      <c r="G20" s="23">
        <f>G9*'Cyclospora per case assumptions'!G32*'Cyclospora per case assumptions'!G33*'Cyclospora per case assumptions'!G34</f>
        <v>311002.42823652248</v>
      </c>
      <c r="H20" s="24">
        <f>H9*'Cyclospora per case assumptions'!H32*'Cyclospora per case assumptions'!H33*'Cyclospora per case assumptions'!H34</f>
        <v>5676.0461349864681</v>
      </c>
      <c r="I20" s="23">
        <f>I9*'Cyclospora per case assumptions'!I32*'Cyclospora per case assumptions'!I33*'Cyclospora per case assumptions'!I34</f>
        <v>3784.0307566576453</v>
      </c>
      <c r="J20" s="9"/>
    </row>
    <row r="21" spans="1:16" x14ac:dyDescent="0.25">
      <c r="A21" s="99"/>
      <c r="E21" s="10"/>
      <c r="F21" s="28"/>
      <c r="G21" s="23"/>
      <c r="H21" s="24"/>
      <c r="I21" s="23"/>
      <c r="J21" s="9"/>
    </row>
    <row r="22" spans="1:16" x14ac:dyDescent="0.25">
      <c r="A22" s="99" t="s">
        <v>30</v>
      </c>
      <c r="E22" s="10"/>
      <c r="F22" s="31">
        <f>SUM(F16:F20)</f>
        <v>1138776.7921342871</v>
      </c>
      <c r="G22" s="33">
        <f t="shared" ref="G22:J22" si="1">SUM(G16:G20)</f>
        <v>900203.70837251586</v>
      </c>
      <c r="H22" s="31">
        <f t="shared" si="1"/>
        <v>257162.86431374503</v>
      </c>
      <c r="I22" s="31">
        <f t="shared" si="1"/>
        <v>5279.5550664679449</v>
      </c>
      <c r="J22" s="33">
        <f t="shared" si="1"/>
        <v>0</v>
      </c>
      <c r="K22" s="3"/>
      <c r="L22" s="3"/>
      <c r="M22" s="3"/>
    </row>
    <row r="23" spans="1:16" x14ac:dyDescent="0.25">
      <c r="A23" s="99"/>
      <c r="E23" s="11"/>
      <c r="F23" s="28"/>
      <c r="G23" s="32"/>
      <c r="H23" s="32"/>
      <c r="I23" s="32"/>
      <c r="J23" s="9"/>
    </row>
    <row r="24" spans="1:16" ht="15.75" thickBot="1" x14ac:dyDescent="0.3">
      <c r="A24" s="114" t="s">
        <v>48</v>
      </c>
      <c r="B24" s="77"/>
      <c r="C24" s="77"/>
      <c r="D24" s="92"/>
      <c r="E24" s="93">
        <f>SUM(F22:K22)</f>
        <v>2301422.9198870156</v>
      </c>
      <c r="F24" s="94"/>
      <c r="G24" s="93"/>
      <c r="H24" s="93"/>
      <c r="I24" s="93"/>
      <c r="J24" s="92"/>
    </row>
    <row r="25" spans="1:16" ht="15.75" thickTop="1" x14ac:dyDescent="0.25"/>
    <row r="26" spans="1:16" ht="87.95" customHeight="1" x14ac:dyDescent="0.25">
      <c r="A26" s="147" t="s">
        <v>55</v>
      </c>
      <c r="B26" s="147"/>
      <c r="C26" s="147"/>
      <c r="D26" s="147"/>
      <c r="E26" s="147"/>
      <c r="F26" s="147"/>
      <c r="G26" s="147"/>
      <c r="H26" s="147"/>
      <c r="I26" s="147"/>
      <c r="J26" s="147"/>
      <c r="K26" s="29"/>
      <c r="L26" s="29"/>
      <c r="O26" s="1"/>
      <c r="P26" s="1"/>
    </row>
    <row r="27" spans="1:16" x14ac:dyDescent="0.25">
      <c r="A27" s="29" t="s">
        <v>50</v>
      </c>
      <c r="B27" s="29"/>
      <c r="C27" s="29"/>
      <c r="D27" s="29"/>
      <c r="E27" s="29"/>
      <c r="F27" s="29"/>
      <c r="G27" s="29"/>
      <c r="H27" s="29"/>
      <c r="I27" s="29"/>
      <c r="J27" s="29"/>
    </row>
    <row r="28" spans="1:16" ht="35.1" customHeight="1" x14ac:dyDescent="0.25">
      <c r="A28" s="29" t="s">
        <v>51</v>
      </c>
      <c r="B28" s="29"/>
      <c r="C28" s="29"/>
      <c r="D28" s="29"/>
      <c r="E28" s="29"/>
      <c r="F28" s="29"/>
      <c r="G28" s="29"/>
      <c r="H28" s="29"/>
      <c r="I28" s="29"/>
      <c r="J28" s="29"/>
      <c r="K28" s="29"/>
      <c r="L28" s="29"/>
    </row>
    <row r="29" spans="1:16" x14ac:dyDescent="0.25">
      <c r="A29" s="29"/>
      <c r="B29" s="29"/>
      <c r="C29" s="29"/>
      <c r="D29" s="29"/>
      <c r="E29" s="29"/>
      <c r="F29" s="29"/>
      <c r="G29" s="29"/>
      <c r="H29" s="29"/>
      <c r="I29" s="29"/>
      <c r="J29" s="29"/>
    </row>
    <row r="30" spans="1:16" ht="15" customHeight="1" x14ac:dyDescent="0.25">
      <c r="A30" s="146" t="s">
        <v>35</v>
      </c>
      <c r="B30" s="146"/>
      <c r="C30" s="146"/>
      <c r="D30" s="146"/>
      <c r="E30" s="146"/>
      <c r="F30" s="146"/>
      <c r="G30" s="146"/>
      <c r="H30" s="146"/>
      <c r="I30" s="146"/>
      <c r="J30" s="146"/>
    </row>
    <row r="31" spans="1:16" ht="57" customHeight="1" x14ac:dyDescent="0.25">
      <c r="A31" s="1"/>
      <c r="B31" s="1"/>
      <c r="C31" s="143" t="s">
        <v>33</v>
      </c>
      <c r="D31" s="143"/>
      <c r="E31" s="143"/>
      <c r="F31" s="143"/>
      <c r="G31" s="143"/>
      <c r="H31" s="143"/>
      <c r="I31" s="143"/>
      <c r="J31" s="143"/>
    </row>
    <row r="32" spans="1:16" ht="57" customHeight="1" x14ac:dyDescent="0.25">
      <c r="A32"/>
      <c r="B32"/>
      <c r="C32" s="143" t="s">
        <v>34</v>
      </c>
      <c r="D32" s="143"/>
      <c r="E32" s="143"/>
      <c r="F32" s="143"/>
      <c r="G32" s="143"/>
      <c r="H32" s="143"/>
      <c r="I32" s="143"/>
      <c r="J32" s="143"/>
    </row>
  </sheetData>
  <mergeCells count="6">
    <mergeCell ref="C32:J32"/>
    <mergeCell ref="F5:G5"/>
    <mergeCell ref="I5:J5"/>
    <mergeCell ref="A30:J30"/>
    <mergeCell ref="C31:J31"/>
    <mergeCell ref="A26:J26"/>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Normal="100" workbookViewId="0"/>
  </sheetViews>
  <sheetFormatPr defaultRowHeight="15" x14ac:dyDescent="0.25"/>
  <cols>
    <col min="1" max="1" width="4" customWidth="1"/>
    <col min="2" max="2" width="4.140625" customWidth="1"/>
    <col min="4" max="4" width="23.7109375" customWidth="1"/>
    <col min="5" max="8" width="13.140625" customWidth="1"/>
    <col min="9" max="9" width="14.7109375" customWidth="1"/>
    <col min="10" max="10" width="13.140625" customWidth="1"/>
  </cols>
  <sheetData>
    <row r="1" spans="1:17" x14ac:dyDescent="0.25">
      <c r="A1" s="99" t="s">
        <v>37</v>
      </c>
      <c r="B1" s="100"/>
      <c r="C1" s="100"/>
      <c r="D1" s="100"/>
      <c r="E1" s="100"/>
      <c r="F1" s="100"/>
      <c r="G1" s="100"/>
      <c r="H1" s="100"/>
      <c r="I1" s="100"/>
      <c r="J1" s="100"/>
    </row>
    <row r="2" spans="1:17" x14ac:dyDescent="0.25">
      <c r="A2" s="99"/>
      <c r="B2" s="100"/>
      <c r="C2" s="100"/>
      <c r="D2" s="100"/>
      <c r="E2" s="100"/>
      <c r="F2" s="100"/>
      <c r="G2" s="100"/>
      <c r="H2" s="100"/>
      <c r="I2" s="100"/>
      <c r="J2" s="100"/>
    </row>
    <row r="3" spans="1:17" x14ac:dyDescent="0.25">
      <c r="A3" s="99"/>
      <c r="B3" s="100"/>
      <c r="C3" s="100"/>
      <c r="D3" s="100"/>
      <c r="E3" s="100" t="s">
        <v>20</v>
      </c>
      <c r="F3" s="100"/>
      <c r="G3" s="100"/>
      <c r="H3" s="100"/>
      <c r="I3" s="100"/>
      <c r="J3" s="100"/>
    </row>
    <row r="4" spans="1:17" x14ac:dyDescent="0.25">
      <c r="A4" s="101"/>
      <c r="B4" s="100"/>
      <c r="C4" s="100"/>
      <c r="D4" s="100"/>
      <c r="E4" s="100"/>
      <c r="F4" s="100"/>
      <c r="G4" s="100"/>
      <c r="H4" s="100"/>
      <c r="I4" s="100"/>
      <c r="J4" s="100"/>
    </row>
    <row r="5" spans="1:17" x14ac:dyDescent="0.25">
      <c r="A5" s="99"/>
      <c r="B5" s="99"/>
      <c r="C5" s="99"/>
      <c r="D5" s="99"/>
      <c r="E5" s="102"/>
      <c r="F5" s="144" t="s">
        <v>17</v>
      </c>
      <c r="G5" s="145"/>
      <c r="H5" s="103" t="s">
        <v>16</v>
      </c>
      <c r="I5" s="144" t="s">
        <v>23</v>
      </c>
      <c r="J5" s="145"/>
    </row>
    <row r="6" spans="1:17" ht="45" x14ac:dyDescent="0.25">
      <c r="A6" s="104" t="s">
        <v>44</v>
      </c>
      <c r="B6" s="99"/>
      <c r="C6" s="99"/>
      <c r="D6" s="99"/>
      <c r="E6" s="105" t="s">
        <v>49</v>
      </c>
      <c r="F6" s="106" t="s">
        <v>41</v>
      </c>
      <c r="G6" s="107" t="s">
        <v>42</v>
      </c>
      <c r="H6" s="108" t="s">
        <v>16</v>
      </c>
      <c r="I6" s="107" t="s">
        <v>24</v>
      </c>
      <c r="J6" s="109" t="s">
        <v>0</v>
      </c>
    </row>
    <row r="7" spans="1:17" ht="15" customHeight="1" x14ac:dyDescent="0.25">
      <c r="A7" s="29"/>
      <c r="B7" s="29"/>
      <c r="C7" s="29"/>
      <c r="D7" s="29"/>
      <c r="E7" s="38"/>
      <c r="F7" s="43"/>
      <c r="G7" s="41"/>
      <c r="H7" s="44"/>
      <c r="I7" s="41"/>
      <c r="J7" s="45"/>
    </row>
    <row r="8" spans="1:17" ht="15" customHeight="1" x14ac:dyDescent="0.25">
      <c r="A8" s="100" t="s">
        <v>1</v>
      </c>
      <c r="B8" s="29"/>
      <c r="C8" s="29"/>
      <c r="D8" s="29"/>
      <c r="E8" s="46">
        <f>SUM(F9,G9,H9)</f>
        <v>137</v>
      </c>
      <c r="F8" s="46"/>
      <c r="G8" s="130"/>
      <c r="H8" s="131"/>
      <c r="I8" s="130"/>
      <c r="J8" s="129"/>
    </row>
    <row r="9" spans="1:17" ht="15" customHeight="1" x14ac:dyDescent="0.25">
      <c r="A9" s="100"/>
      <c r="B9" s="7" t="s">
        <v>25</v>
      </c>
      <c r="C9" s="29"/>
      <c r="D9" s="29"/>
      <c r="E9" s="47"/>
      <c r="F9" s="47">
        <v>121.108</v>
      </c>
      <c r="G9" s="48">
        <v>15.892000000000001</v>
      </c>
      <c r="H9" s="137">
        <v>0</v>
      </c>
      <c r="I9" s="48">
        <v>0</v>
      </c>
      <c r="J9" s="136">
        <v>0</v>
      </c>
    </row>
    <row r="10" spans="1:17" ht="15" customHeight="1" x14ac:dyDescent="0.25">
      <c r="A10" s="100"/>
      <c r="B10" s="29"/>
      <c r="C10" s="29"/>
      <c r="D10" s="29"/>
      <c r="E10" s="46"/>
      <c r="F10" s="49"/>
      <c r="G10" s="50"/>
      <c r="H10" s="51"/>
      <c r="I10" s="36"/>
      <c r="J10" s="37"/>
    </row>
    <row r="11" spans="1:17" ht="15" customHeight="1" x14ac:dyDescent="0.25">
      <c r="A11" s="100" t="s">
        <v>45</v>
      </c>
      <c r="B11" s="29"/>
      <c r="C11" s="29"/>
      <c r="D11" s="29"/>
      <c r="E11" s="38"/>
      <c r="F11" s="38"/>
      <c r="G11" s="36"/>
      <c r="H11" s="39"/>
      <c r="I11" s="36"/>
      <c r="J11" s="37"/>
      <c r="K11" s="4"/>
      <c r="L11" s="4"/>
      <c r="M11" s="4"/>
      <c r="N11" s="4"/>
      <c r="O11" s="4"/>
      <c r="P11" s="4"/>
      <c r="Q11" s="4"/>
    </row>
    <row r="12" spans="1:17" ht="15" customHeight="1" x14ac:dyDescent="0.25">
      <c r="A12" s="100"/>
      <c r="B12" s="29" t="s">
        <v>46</v>
      </c>
      <c r="C12" s="29"/>
      <c r="D12" s="29"/>
      <c r="E12" s="38"/>
      <c r="F12" s="38"/>
      <c r="G12" s="52">
        <f>G$9*'Cyclospora per case assumptions'!G17*'Cyclospora per case assumptions'!G18</f>
        <v>3024.8746603734007</v>
      </c>
      <c r="H12" s="53">
        <f>H$9*'Cyclospora per case assumptions'!H17*'Cyclospora per case assumptions'!H18</f>
        <v>0</v>
      </c>
      <c r="I12" s="52">
        <f>I$9*'Cyclospora per case assumptions'!I17*'Cyclospora per case assumptions'!I18</f>
        <v>0</v>
      </c>
      <c r="J12" s="54"/>
    </row>
    <row r="13" spans="1:17" x14ac:dyDescent="0.25">
      <c r="A13" s="100"/>
      <c r="B13" s="29" t="s">
        <v>18</v>
      </c>
      <c r="C13" s="29"/>
      <c r="D13" s="29"/>
      <c r="E13" s="38"/>
      <c r="F13" s="38"/>
      <c r="G13" s="52">
        <f>G$9*'Cyclospora per case assumptions'!G20*'Cyclospora per case assumptions'!G21</f>
        <v>910.50730375646356</v>
      </c>
      <c r="H13" s="53">
        <f>H$9*'Cyclospora per case assumptions'!H20*'Cyclospora per case assumptions'!H21</f>
        <v>0</v>
      </c>
      <c r="I13" s="52">
        <f>I$9*'Cyclospora per case assumptions'!I20*'Cyclospora per case assumptions'!I21</f>
        <v>0</v>
      </c>
      <c r="J13" s="54"/>
    </row>
    <row r="14" spans="1:17" x14ac:dyDescent="0.25">
      <c r="A14" s="100"/>
      <c r="B14" s="29" t="s">
        <v>8</v>
      </c>
      <c r="C14" s="29"/>
      <c r="D14" s="29"/>
      <c r="E14" s="38"/>
      <c r="F14" s="38"/>
      <c r="G14" s="52">
        <f>G$9*'Cyclospora per case assumptions'!G23*'Cyclospora per case assumptions'!G24</f>
        <v>3141.0250998335891</v>
      </c>
      <c r="H14" s="53">
        <f>H$9*'Cyclospora per case assumptions'!H23*'Cyclospora per case assumptions'!H24</f>
        <v>0</v>
      </c>
      <c r="I14" s="52">
        <f>I$9*'Cyclospora per case assumptions'!I23*'Cyclospora per case assumptions'!I24</f>
        <v>0</v>
      </c>
      <c r="J14" s="54"/>
    </row>
    <row r="15" spans="1:17" x14ac:dyDescent="0.25">
      <c r="A15" s="100"/>
      <c r="B15" s="29" t="s">
        <v>9</v>
      </c>
      <c r="C15" s="29"/>
      <c r="D15" s="29"/>
      <c r="E15" s="38"/>
      <c r="F15" s="38"/>
      <c r="G15" s="52"/>
      <c r="H15" s="53">
        <f>H$9*'Cyclospora per case assumptions'!H26*'Cyclospora per case assumptions'!H27</f>
        <v>0</v>
      </c>
      <c r="I15" s="52"/>
      <c r="J15" s="54"/>
    </row>
    <row r="16" spans="1:17" x14ac:dyDescent="0.25">
      <c r="A16" s="99"/>
      <c r="B16" s="29" t="s">
        <v>19</v>
      </c>
      <c r="C16" s="7"/>
      <c r="D16" s="7"/>
      <c r="E16" s="10"/>
      <c r="F16" s="10"/>
      <c r="G16" s="30">
        <f>SUM(G12:G15)</f>
        <v>7076.4070639634538</v>
      </c>
      <c r="H16" s="34">
        <f t="shared" ref="H16:I16" si="0">SUM(H12:H15)</f>
        <v>0</v>
      </c>
      <c r="I16" s="30">
        <f t="shared" si="0"/>
        <v>0</v>
      </c>
      <c r="J16" s="25"/>
    </row>
    <row r="17" spans="1:16" x14ac:dyDescent="0.25">
      <c r="A17" s="100"/>
      <c r="B17" s="29"/>
      <c r="C17" s="29"/>
      <c r="D17" s="29"/>
      <c r="E17" s="38"/>
      <c r="F17" s="38"/>
      <c r="G17" s="52"/>
      <c r="H17" s="53"/>
      <c r="I17" s="52"/>
      <c r="J17" s="54"/>
    </row>
    <row r="18" spans="1:16" x14ac:dyDescent="0.25">
      <c r="A18" s="100" t="s">
        <v>15</v>
      </c>
      <c r="B18" s="29"/>
      <c r="C18" s="29"/>
      <c r="D18" s="29"/>
      <c r="E18" s="38"/>
      <c r="F18" s="38"/>
      <c r="G18" s="29"/>
      <c r="H18" s="39"/>
      <c r="I18" s="55"/>
      <c r="J18" s="56">
        <f>J9*'Cyclospora per case assumptions'!J38</f>
        <v>0</v>
      </c>
    </row>
    <row r="19" spans="1:16" x14ac:dyDescent="0.25">
      <c r="A19" s="100"/>
      <c r="B19" s="29"/>
      <c r="C19" s="29"/>
      <c r="D19" s="29"/>
      <c r="E19" s="38"/>
      <c r="F19" s="38"/>
      <c r="G19" s="29"/>
      <c r="H19" s="39"/>
      <c r="I19" s="55"/>
      <c r="J19" s="56"/>
    </row>
    <row r="20" spans="1:16" x14ac:dyDescent="0.25">
      <c r="A20" s="100" t="s">
        <v>47</v>
      </c>
      <c r="B20" s="29"/>
      <c r="C20" s="29"/>
      <c r="D20" s="29"/>
      <c r="E20" s="38"/>
      <c r="F20" s="57">
        <f>F9*'Cyclospora per case assumptions'!F32*'Cyclospora per case assumptions'!F33*'Cyclospora per case assumptions'!F34</f>
        <v>13691.837825019174</v>
      </c>
      <c r="G20" s="52">
        <f>G9*'Cyclospora per case assumptions'!G32*'Cyclospora per case assumptions'!G33*'Cyclospora per case assumptions'!G34</f>
        <v>3735.1917829756808</v>
      </c>
      <c r="H20" s="53">
        <f>H9*'Cyclospora per case assumptions'!H32*'Cyclospora per case assumptions'!H33*'Cyclospora per case assumptions'!H34</f>
        <v>0</v>
      </c>
      <c r="I20" s="52">
        <f>I9*'Cyclospora per case assumptions'!I32*'Cyclospora per case assumptions'!I33*'Cyclospora per case assumptions'!I34</f>
        <v>0</v>
      </c>
      <c r="J20" s="37"/>
    </row>
    <row r="21" spans="1:16" x14ac:dyDescent="0.25">
      <c r="A21" s="100"/>
      <c r="B21" s="29"/>
      <c r="C21" s="29"/>
      <c r="D21" s="29"/>
      <c r="E21" s="38"/>
      <c r="F21" s="57"/>
      <c r="G21" s="52"/>
      <c r="H21" s="53"/>
      <c r="I21" s="52"/>
      <c r="J21" s="37"/>
    </row>
    <row r="22" spans="1:16" x14ac:dyDescent="0.25">
      <c r="A22" s="99" t="s">
        <v>30</v>
      </c>
      <c r="B22" s="7"/>
      <c r="C22" s="7"/>
      <c r="D22" s="7"/>
      <c r="E22" s="10"/>
      <c r="F22" s="31">
        <f>SUM(F16:F20)</f>
        <v>13691.837825019174</v>
      </c>
      <c r="G22" s="33">
        <f t="shared" ref="G22:J22" si="1">SUM(G16:G20)</f>
        <v>10811.598846939134</v>
      </c>
      <c r="H22" s="31">
        <f t="shared" si="1"/>
        <v>0</v>
      </c>
      <c r="I22" s="31">
        <f t="shared" si="1"/>
        <v>0</v>
      </c>
      <c r="J22" s="33">
        <f t="shared" si="1"/>
        <v>0</v>
      </c>
      <c r="K22" s="3"/>
      <c r="L22" s="3"/>
      <c r="M22" s="3"/>
    </row>
    <row r="23" spans="1:16" x14ac:dyDescent="0.25">
      <c r="A23" s="100"/>
      <c r="B23" s="29"/>
      <c r="C23" s="29"/>
      <c r="D23" s="29"/>
      <c r="E23" s="38"/>
      <c r="F23" s="57"/>
      <c r="G23" s="52"/>
      <c r="H23" s="52"/>
      <c r="I23" s="52"/>
      <c r="J23" s="37"/>
    </row>
    <row r="24" spans="1:16" ht="15.75" thickBot="1" x14ac:dyDescent="0.3">
      <c r="A24" s="110" t="s">
        <v>48</v>
      </c>
      <c r="B24" s="76"/>
      <c r="C24" s="76"/>
      <c r="D24" s="89"/>
      <c r="E24" s="90">
        <f>SUM(F22:K22)</f>
        <v>24503.436671958309</v>
      </c>
      <c r="F24" s="91"/>
      <c r="G24" s="90"/>
      <c r="H24" s="90"/>
      <c r="I24" s="90"/>
      <c r="J24" s="89"/>
    </row>
    <row r="25" spans="1:16" ht="15.75" thickTop="1" x14ac:dyDescent="0.25">
      <c r="C25" s="1"/>
      <c r="D25" s="1"/>
    </row>
    <row r="26" spans="1:16" ht="87.95" customHeight="1" x14ac:dyDescent="0.25">
      <c r="A26" s="147" t="s">
        <v>55</v>
      </c>
      <c r="B26" s="147"/>
      <c r="C26" s="147"/>
      <c r="D26" s="147"/>
      <c r="E26" s="147"/>
      <c r="F26" s="147"/>
      <c r="G26" s="147"/>
      <c r="H26" s="147"/>
      <c r="I26" s="147"/>
      <c r="J26" s="147"/>
      <c r="K26" s="29"/>
      <c r="L26" s="29"/>
      <c r="O26" s="1"/>
      <c r="P26" s="1"/>
    </row>
    <row r="27" spans="1:16" x14ac:dyDescent="0.25">
      <c r="A27" s="29" t="s">
        <v>52</v>
      </c>
      <c r="B27" s="29"/>
      <c r="C27" s="29"/>
      <c r="D27" s="29"/>
      <c r="E27" s="29"/>
      <c r="F27" s="29"/>
      <c r="G27" s="29"/>
      <c r="H27" s="29"/>
      <c r="I27" s="29"/>
      <c r="J27" s="29"/>
    </row>
    <row r="28" spans="1:16" ht="35.1" customHeight="1" x14ac:dyDescent="0.25">
      <c r="A28" s="29" t="s">
        <v>51</v>
      </c>
      <c r="B28" s="29"/>
      <c r="C28" s="29"/>
      <c r="D28" s="29"/>
      <c r="E28" s="29"/>
      <c r="F28" s="29"/>
      <c r="G28" s="29"/>
      <c r="H28" s="29"/>
      <c r="I28" s="29"/>
      <c r="J28" s="29"/>
      <c r="K28" s="29"/>
      <c r="L28" s="29"/>
    </row>
    <row r="29" spans="1:16" x14ac:dyDescent="0.25">
      <c r="A29" s="29"/>
      <c r="B29" s="29"/>
      <c r="C29" s="29"/>
      <c r="D29" s="29"/>
      <c r="E29" s="29"/>
      <c r="F29" s="29"/>
      <c r="G29" s="29"/>
      <c r="H29" s="29"/>
      <c r="I29" s="29"/>
      <c r="J29" s="29"/>
    </row>
    <row r="30" spans="1:16" ht="15" customHeight="1" x14ac:dyDescent="0.25">
      <c r="A30" s="146" t="s">
        <v>35</v>
      </c>
      <c r="B30" s="146"/>
      <c r="C30" s="146"/>
      <c r="D30" s="146"/>
      <c r="E30" s="146"/>
      <c r="F30" s="146"/>
      <c r="G30" s="146"/>
      <c r="H30" s="146"/>
      <c r="I30" s="146"/>
      <c r="J30" s="146"/>
    </row>
    <row r="31" spans="1:16" ht="44.25" customHeight="1" x14ac:dyDescent="0.25">
      <c r="A31" s="1"/>
      <c r="B31" s="1"/>
      <c r="C31" s="143" t="s">
        <v>33</v>
      </c>
      <c r="D31" s="143"/>
      <c r="E31" s="143"/>
      <c r="F31" s="143"/>
      <c r="G31" s="143"/>
      <c r="H31" s="143"/>
      <c r="I31" s="143"/>
      <c r="J31" s="143"/>
    </row>
    <row r="32" spans="1:16" ht="44.25" customHeight="1" x14ac:dyDescent="0.25">
      <c r="C32" s="143" t="s">
        <v>34</v>
      </c>
      <c r="D32" s="143"/>
      <c r="E32" s="143"/>
      <c r="F32" s="143"/>
      <c r="G32" s="143"/>
      <c r="H32" s="143"/>
      <c r="I32" s="143"/>
      <c r="J32" s="143"/>
    </row>
  </sheetData>
  <mergeCells count="6">
    <mergeCell ref="C32:J32"/>
    <mergeCell ref="F5:G5"/>
    <mergeCell ref="I5:J5"/>
    <mergeCell ref="A30:J30"/>
    <mergeCell ref="C31:J31"/>
    <mergeCell ref="A26:J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workbookViewId="0"/>
  </sheetViews>
  <sheetFormatPr defaultRowHeight="15" x14ac:dyDescent="0.25"/>
  <cols>
    <col min="1" max="1" width="4" style="29" customWidth="1"/>
    <col min="2" max="2" width="4.140625" style="29" customWidth="1"/>
    <col min="3" max="3" width="9.140625" style="29"/>
    <col min="4" max="4" width="23.7109375" style="29" customWidth="1"/>
    <col min="5" max="8" width="13.140625" style="29" customWidth="1"/>
    <col min="9" max="9" width="14.7109375" style="29" customWidth="1"/>
    <col min="10" max="10" width="13.140625" style="29" customWidth="1"/>
  </cols>
  <sheetData>
    <row r="1" spans="1:17" x14ac:dyDescent="0.25">
      <c r="A1" s="99" t="s">
        <v>37</v>
      </c>
      <c r="B1" s="100"/>
      <c r="C1" s="100"/>
      <c r="D1" s="100"/>
      <c r="E1" s="100"/>
      <c r="F1" s="100"/>
      <c r="G1" s="100"/>
      <c r="H1" s="100"/>
      <c r="I1" s="100"/>
      <c r="J1" s="100"/>
    </row>
    <row r="2" spans="1:17" x14ac:dyDescent="0.25">
      <c r="A2" s="99"/>
      <c r="B2" s="100"/>
      <c r="C2" s="100"/>
      <c r="D2" s="100"/>
      <c r="E2" s="100"/>
      <c r="F2" s="100"/>
      <c r="G2" s="100"/>
      <c r="H2" s="100"/>
      <c r="I2" s="100"/>
      <c r="J2" s="100"/>
    </row>
    <row r="3" spans="1:17" x14ac:dyDescent="0.25">
      <c r="A3" s="99"/>
      <c r="B3" s="100"/>
      <c r="C3" s="100"/>
      <c r="D3" s="100"/>
      <c r="E3" s="100" t="s">
        <v>22</v>
      </c>
      <c r="F3" s="100"/>
      <c r="G3" s="100"/>
      <c r="H3" s="100"/>
      <c r="I3" s="100"/>
      <c r="J3" s="100"/>
    </row>
    <row r="4" spans="1:17" x14ac:dyDescent="0.25">
      <c r="A4" s="101"/>
      <c r="B4" s="100"/>
      <c r="C4" s="100"/>
      <c r="D4" s="100"/>
      <c r="E4" s="100"/>
      <c r="F4" s="100"/>
      <c r="G4" s="100"/>
      <c r="H4" s="100"/>
      <c r="I4" s="100"/>
      <c r="J4" s="100"/>
    </row>
    <row r="5" spans="1:17" x14ac:dyDescent="0.25">
      <c r="A5" s="99"/>
      <c r="B5" s="99"/>
      <c r="C5" s="99"/>
      <c r="D5" s="99"/>
      <c r="E5" s="102"/>
      <c r="F5" s="144" t="s">
        <v>17</v>
      </c>
      <c r="G5" s="145"/>
      <c r="H5" s="103" t="s">
        <v>16</v>
      </c>
      <c r="I5" s="144" t="s">
        <v>23</v>
      </c>
      <c r="J5" s="145"/>
    </row>
    <row r="6" spans="1:17" ht="45" x14ac:dyDescent="0.25">
      <c r="A6" s="104" t="s">
        <v>44</v>
      </c>
      <c r="B6" s="99"/>
      <c r="C6" s="99"/>
      <c r="D6" s="99"/>
      <c r="E6" s="105" t="s">
        <v>49</v>
      </c>
      <c r="F6" s="106" t="s">
        <v>41</v>
      </c>
      <c r="G6" s="107" t="s">
        <v>42</v>
      </c>
      <c r="H6" s="108" t="s">
        <v>16</v>
      </c>
      <c r="I6" s="107" t="s">
        <v>24</v>
      </c>
      <c r="J6" s="109" t="s">
        <v>0</v>
      </c>
    </row>
    <row r="7" spans="1:17" x14ac:dyDescent="0.25">
      <c r="A7" s="100" t="s">
        <v>1</v>
      </c>
      <c r="E7" s="46">
        <f>SUM(F8,G8,H8)</f>
        <v>37673</v>
      </c>
      <c r="F7" s="46"/>
      <c r="G7" s="130"/>
      <c r="H7" s="131"/>
      <c r="I7" s="130"/>
      <c r="J7" s="129"/>
    </row>
    <row r="8" spans="1:17" x14ac:dyDescent="0.25">
      <c r="A8" s="100"/>
      <c r="B8" s="7" t="s">
        <v>25</v>
      </c>
      <c r="E8" s="132"/>
      <c r="F8" s="133">
        <v>33193.932000000001</v>
      </c>
      <c r="G8" s="134">
        <v>4370.0680000000002</v>
      </c>
      <c r="H8" s="135">
        <v>108.99999999999999</v>
      </c>
      <c r="I8" s="134">
        <v>108.99999999999999</v>
      </c>
      <c r="J8" s="136">
        <v>0</v>
      </c>
    </row>
    <row r="9" spans="1:17" x14ac:dyDescent="0.25">
      <c r="A9" s="100"/>
      <c r="E9" s="58"/>
      <c r="F9" s="49"/>
      <c r="G9" s="59"/>
      <c r="H9" s="51"/>
      <c r="I9" s="59"/>
      <c r="J9" s="60"/>
    </row>
    <row r="10" spans="1:17" x14ac:dyDescent="0.25">
      <c r="A10" s="100" t="s">
        <v>45</v>
      </c>
      <c r="E10" s="38"/>
      <c r="F10" s="38"/>
      <c r="G10" s="36"/>
      <c r="H10" s="39"/>
      <c r="I10" s="36"/>
      <c r="J10" s="37"/>
      <c r="K10" s="4"/>
      <c r="L10" s="4"/>
      <c r="M10" s="4"/>
      <c r="N10" s="4"/>
      <c r="O10" s="4"/>
      <c r="P10" s="4"/>
      <c r="Q10" s="4"/>
    </row>
    <row r="11" spans="1:17" x14ac:dyDescent="0.25">
      <c r="A11" s="100"/>
      <c r="B11" s="29" t="s">
        <v>46</v>
      </c>
      <c r="E11" s="38"/>
      <c r="F11" s="38"/>
      <c r="G11" s="52">
        <f>G$8*'Cyclospora per case assumptions'!G17*'Cyclospora per case assumptions'!G18</f>
        <v>831796.37284851912</v>
      </c>
      <c r="H11" s="53">
        <f>H$8*'Cyclospora per case assumptions'!H17*'Cyclospora per case assumptions'!H18</f>
        <v>10373.500439865989</v>
      </c>
      <c r="I11" s="52">
        <f>I$8*'Cyclospora per case assumptions'!I17*'Cyclospora per case assumptions'!I18</f>
        <v>14819.2863426657</v>
      </c>
      <c r="J11" s="54"/>
    </row>
    <row r="12" spans="1:17" x14ac:dyDescent="0.25">
      <c r="A12" s="100"/>
      <c r="B12" s="29" t="s">
        <v>18</v>
      </c>
      <c r="E12" s="38"/>
      <c r="F12" s="38"/>
      <c r="G12" s="52">
        <f>G$8*'Cyclospora per case assumptions'!G20*'Cyclospora per case assumptions'!G21</f>
        <v>250376.21645560037</v>
      </c>
      <c r="H12" s="53">
        <f>H$8*'Cyclospora per case assumptions'!H20*'Cyclospora per case assumptions'!H21</f>
        <v>18734.953959751037</v>
      </c>
      <c r="I12" s="52">
        <f>I$8*'Cyclospora per case assumptions'!I20*'Cyclospora per case assumptions'!I21</f>
        <v>0</v>
      </c>
      <c r="J12" s="54"/>
    </row>
    <row r="13" spans="1:17" x14ac:dyDescent="0.25">
      <c r="A13" s="100"/>
      <c r="B13" s="29" t="s">
        <v>8</v>
      </c>
      <c r="E13" s="38"/>
      <c r="F13" s="38"/>
      <c r="G13" s="52">
        <f>G$8*'Cyclospora per case assumptions'!G23*'Cyclospora per case assumptions'!G24</f>
        <v>863736.04807321762</v>
      </c>
      <c r="H13" s="53">
        <f>H$8*'Cyclospora per case assumptions'!H23*'Cyclospora per case assumptions'!H24</f>
        <v>14362.435434258796</v>
      </c>
      <c r="I13" s="52">
        <f>I$8*'Cyclospora per case assumptions'!I23*'Cyclospora per case assumptions'!I24</f>
        <v>0</v>
      </c>
      <c r="J13" s="54"/>
    </row>
    <row r="14" spans="1:17" x14ac:dyDescent="0.25">
      <c r="A14" s="100"/>
      <c r="B14" s="29" t="s">
        <v>9</v>
      </c>
      <c r="E14" s="38"/>
      <c r="F14" s="38"/>
      <c r="G14" s="52"/>
      <c r="H14" s="53">
        <f>H$8*'Cyclospora per case assumptions'!H26*'Cyclospora per case assumptions'!H27</f>
        <v>2448534.8539374587</v>
      </c>
      <c r="I14" s="52"/>
      <c r="J14" s="54"/>
    </row>
    <row r="15" spans="1:17" x14ac:dyDescent="0.25">
      <c r="A15" s="99"/>
      <c r="B15" s="100" t="s">
        <v>19</v>
      </c>
      <c r="C15" s="7"/>
      <c r="D15" s="7"/>
      <c r="E15" s="10"/>
      <c r="F15" s="10"/>
      <c r="G15" s="30">
        <f>SUM(G11:G14)</f>
        <v>1945908.6373773371</v>
      </c>
      <c r="H15" s="34">
        <f t="shared" ref="H15:I15" si="0">SUM(H11:H14)</f>
        <v>2492005.7437713346</v>
      </c>
      <c r="I15" s="30">
        <f t="shared" si="0"/>
        <v>14819.2863426657</v>
      </c>
      <c r="J15" s="25"/>
    </row>
    <row r="16" spans="1:17" x14ac:dyDescent="0.25">
      <c r="A16" s="100"/>
      <c r="E16" s="38"/>
      <c r="F16" s="38"/>
      <c r="G16" s="52"/>
      <c r="H16" s="53"/>
      <c r="I16" s="52"/>
      <c r="J16" s="54"/>
    </row>
    <row r="17" spans="1:16" x14ac:dyDescent="0.25">
      <c r="A17" s="100" t="s">
        <v>15</v>
      </c>
      <c r="E17" s="38"/>
      <c r="F17" s="38"/>
      <c r="H17" s="39"/>
      <c r="I17" s="55"/>
      <c r="J17" s="56">
        <f>J8*'Cyclospora per case assumptions'!J38</f>
        <v>0</v>
      </c>
    </row>
    <row r="18" spans="1:16" x14ac:dyDescent="0.25">
      <c r="A18" s="100"/>
      <c r="E18" s="38"/>
      <c r="F18" s="38"/>
      <c r="H18" s="39"/>
      <c r="I18" s="55"/>
      <c r="J18" s="56"/>
    </row>
    <row r="19" spans="1:16" x14ac:dyDescent="0.25">
      <c r="A19" s="100" t="s">
        <v>47</v>
      </c>
      <c r="E19" s="38"/>
      <c r="F19" s="57">
        <f>F8*'Cyclospora per case assumptions'!F32*'Cyclospora per case assumptions'!F33*'Cyclospora per case assumptions'!F34</f>
        <v>3752732.5504402211</v>
      </c>
      <c r="G19" s="52">
        <f>G8*'Cyclospora per case assumptions'!G32*'Cyclospora per case assumptions'!G33*'Cyclospora per case assumptions'!G34</f>
        <v>1027123.2119711153</v>
      </c>
      <c r="H19" s="53">
        <f>H8*'Cyclospora per case assumptions'!H32*'Cyclospora per case assumptions'!H33*'Cyclospora per case assumptions'!H34</f>
        <v>56244.457155774995</v>
      </c>
      <c r="I19" s="52">
        <f>I8*'Cyclospora per case assumptions'!I32*'Cyclospora per case assumptions'!I33*'Cyclospora per case assumptions'!I34</f>
        <v>37496.304770516661</v>
      </c>
      <c r="J19" s="37"/>
    </row>
    <row r="20" spans="1:16" x14ac:dyDescent="0.25">
      <c r="A20" s="100"/>
      <c r="E20" s="38"/>
      <c r="F20" s="57"/>
      <c r="G20" s="52"/>
      <c r="H20" s="53"/>
      <c r="I20" s="52"/>
      <c r="J20" s="37"/>
    </row>
    <row r="21" spans="1:16" x14ac:dyDescent="0.25">
      <c r="A21" s="99" t="s">
        <v>30</v>
      </c>
      <c r="B21" s="7"/>
      <c r="C21" s="7"/>
      <c r="D21" s="7"/>
      <c r="E21" s="10"/>
      <c r="F21" s="31">
        <f>SUM(F15:F19)</f>
        <v>3752732.5504402211</v>
      </c>
      <c r="G21" s="33">
        <f t="shared" ref="G21:J21" si="1">SUM(G15:G19)</f>
        <v>2973031.8493484524</v>
      </c>
      <c r="H21" s="31">
        <f t="shared" si="1"/>
        <v>2548250.2009271095</v>
      </c>
      <c r="I21" s="31">
        <f t="shared" si="1"/>
        <v>52315.59111318236</v>
      </c>
      <c r="J21" s="33">
        <f t="shared" si="1"/>
        <v>0</v>
      </c>
      <c r="K21" s="3"/>
      <c r="L21" s="3"/>
      <c r="M21" s="3"/>
    </row>
    <row r="22" spans="1:16" x14ac:dyDescent="0.25">
      <c r="A22" s="100"/>
      <c r="E22" s="38"/>
      <c r="F22" s="57"/>
      <c r="G22" s="52"/>
      <c r="H22" s="52"/>
      <c r="I22" s="52"/>
      <c r="J22" s="37"/>
    </row>
    <row r="23" spans="1:16" ht="15.75" thickBot="1" x14ac:dyDescent="0.3">
      <c r="A23" s="110" t="s">
        <v>48</v>
      </c>
      <c r="B23" s="76"/>
      <c r="C23" s="76"/>
      <c r="D23" s="89"/>
      <c r="E23" s="90">
        <f>SUM(F21:K21)</f>
        <v>9326330.1918289643</v>
      </c>
      <c r="F23" s="91"/>
      <c r="G23" s="90"/>
      <c r="H23" s="90"/>
      <c r="I23" s="90"/>
      <c r="J23" s="89"/>
    </row>
    <row r="24" spans="1:16" ht="15.75" thickTop="1" x14ac:dyDescent="0.25">
      <c r="C24" s="7"/>
      <c r="D24" s="7"/>
    </row>
    <row r="25" spans="1:16" ht="87.95" customHeight="1" x14ac:dyDescent="0.25">
      <c r="A25" s="147" t="s">
        <v>55</v>
      </c>
      <c r="B25" s="147"/>
      <c r="C25" s="147"/>
      <c r="D25" s="147"/>
      <c r="E25" s="147"/>
      <c r="F25" s="147"/>
      <c r="G25" s="147"/>
      <c r="H25" s="147"/>
      <c r="I25" s="147"/>
      <c r="J25" s="147"/>
      <c r="K25" s="29"/>
      <c r="L25" s="29"/>
      <c r="O25" s="1"/>
      <c r="P25" s="1"/>
    </row>
    <row r="26" spans="1:16" x14ac:dyDescent="0.25">
      <c r="A26" s="29" t="s">
        <v>53</v>
      </c>
    </row>
    <row r="27" spans="1:16" ht="35.1" customHeight="1" x14ac:dyDescent="0.25">
      <c r="A27" s="29" t="s">
        <v>51</v>
      </c>
      <c r="K27" s="29"/>
      <c r="L27" s="29"/>
    </row>
    <row r="29" spans="1:16" ht="15" customHeight="1" x14ac:dyDescent="0.25">
      <c r="A29" s="146" t="s">
        <v>35</v>
      </c>
      <c r="B29" s="146"/>
      <c r="C29" s="146"/>
      <c r="D29" s="146"/>
      <c r="E29" s="146"/>
      <c r="F29" s="146"/>
      <c r="G29" s="146"/>
      <c r="H29" s="146"/>
      <c r="I29" s="146"/>
      <c r="J29" s="146"/>
    </row>
    <row r="30" spans="1:16" ht="42.75" customHeight="1" x14ac:dyDescent="0.25">
      <c r="A30" s="1"/>
      <c r="B30" s="1"/>
      <c r="C30" s="143" t="s">
        <v>33</v>
      </c>
      <c r="D30" s="143"/>
      <c r="E30" s="143"/>
      <c r="F30" s="143"/>
      <c r="G30" s="143"/>
      <c r="H30" s="143"/>
      <c r="I30" s="143"/>
      <c r="J30" s="143"/>
    </row>
    <row r="31" spans="1:16" ht="42.75" customHeight="1" x14ac:dyDescent="0.25">
      <c r="A31"/>
      <c r="B31"/>
      <c r="C31" s="143" t="s">
        <v>34</v>
      </c>
      <c r="D31" s="143"/>
      <c r="E31" s="143"/>
      <c r="F31" s="143"/>
      <c r="G31" s="143"/>
      <c r="H31" s="143"/>
      <c r="I31" s="143"/>
      <c r="J31" s="143"/>
    </row>
  </sheetData>
  <mergeCells count="6">
    <mergeCell ref="C31:J31"/>
    <mergeCell ref="F5:G5"/>
    <mergeCell ref="I5:J5"/>
    <mergeCell ref="A29:J29"/>
    <mergeCell ref="C30:J30"/>
    <mergeCell ref="A25:J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85" zoomScaleNormal="85" workbookViewId="0"/>
  </sheetViews>
  <sheetFormatPr defaultRowHeight="15" x14ac:dyDescent="0.25"/>
  <cols>
    <col min="1" max="1" width="4" style="29" customWidth="1"/>
    <col min="2" max="2" width="4.140625" style="29" customWidth="1"/>
    <col min="3" max="3" width="3.140625" style="29" customWidth="1"/>
    <col min="4" max="4" width="30.28515625" style="29" customWidth="1"/>
    <col min="5" max="8" width="13.140625" style="29" customWidth="1"/>
    <col min="9" max="9" width="17.5703125" style="29" customWidth="1"/>
    <col min="10" max="10" width="15.85546875" style="29" customWidth="1"/>
    <col min="11" max="11" width="15.140625" customWidth="1"/>
  </cols>
  <sheetData>
    <row r="1" spans="1:10" x14ac:dyDescent="0.25">
      <c r="A1" s="99" t="s">
        <v>37</v>
      </c>
      <c r="B1" s="100"/>
      <c r="C1" s="100"/>
      <c r="D1" s="100"/>
      <c r="E1" s="100"/>
      <c r="F1" s="100"/>
      <c r="G1" s="100"/>
      <c r="H1" s="100"/>
      <c r="I1" s="100"/>
      <c r="J1" s="100"/>
    </row>
    <row r="2" spans="1:10" x14ac:dyDescent="0.25">
      <c r="A2" s="100"/>
      <c r="B2" s="100"/>
      <c r="C2" s="100"/>
      <c r="D2" s="100"/>
      <c r="E2" s="100"/>
      <c r="F2" s="100"/>
      <c r="G2" s="100"/>
      <c r="H2" s="100"/>
      <c r="I2" s="100"/>
      <c r="J2" s="100"/>
    </row>
    <row r="3" spans="1:10" x14ac:dyDescent="0.25">
      <c r="A3" s="100"/>
      <c r="B3" s="100"/>
      <c r="C3" s="100"/>
      <c r="D3" s="100"/>
      <c r="E3" s="100" t="s">
        <v>36</v>
      </c>
      <c r="F3" s="100"/>
      <c r="G3" s="100"/>
      <c r="H3" s="100"/>
      <c r="I3" s="100"/>
      <c r="J3" s="100"/>
    </row>
    <row r="4" spans="1:10" x14ac:dyDescent="0.25">
      <c r="A4" s="100"/>
      <c r="B4" s="100"/>
      <c r="C4" s="100"/>
      <c r="D4" s="100"/>
      <c r="E4" s="100"/>
      <c r="F4" s="100"/>
      <c r="G4" s="100"/>
      <c r="H4" s="100"/>
      <c r="I4" s="100"/>
      <c r="J4" s="100"/>
    </row>
    <row r="5" spans="1:10" x14ac:dyDescent="0.25">
      <c r="A5" s="99"/>
      <c r="B5" s="99"/>
      <c r="C5" s="99"/>
      <c r="D5" s="99"/>
      <c r="E5" s="102"/>
      <c r="F5" s="144" t="s">
        <v>17</v>
      </c>
      <c r="G5" s="145"/>
      <c r="H5" s="103" t="s">
        <v>16</v>
      </c>
      <c r="I5" s="144" t="s">
        <v>23</v>
      </c>
      <c r="J5" s="145"/>
    </row>
    <row r="6" spans="1:10" ht="45" x14ac:dyDescent="0.25">
      <c r="A6" s="104" t="s">
        <v>44</v>
      </c>
      <c r="B6" s="99"/>
      <c r="C6" s="99"/>
      <c r="D6" s="99"/>
      <c r="E6" s="105" t="s">
        <v>49</v>
      </c>
      <c r="F6" s="106" t="s">
        <v>41</v>
      </c>
      <c r="G6" s="107" t="s">
        <v>42</v>
      </c>
      <c r="H6" s="108" t="s">
        <v>16</v>
      </c>
      <c r="I6" s="107" t="s">
        <v>24</v>
      </c>
      <c r="J6" s="109" t="s">
        <v>0</v>
      </c>
    </row>
    <row r="7" spans="1:10" x14ac:dyDescent="0.25">
      <c r="A7" s="5"/>
      <c r="B7" s="61"/>
      <c r="C7" s="61"/>
      <c r="D7" s="62"/>
      <c r="E7" s="63"/>
      <c r="F7" s="40"/>
      <c r="G7" s="65"/>
      <c r="H7" s="64"/>
      <c r="I7" s="65"/>
      <c r="J7" s="42"/>
    </row>
    <row r="8" spans="1:10" x14ac:dyDescent="0.25">
      <c r="A8" s="100" t="s">
        <v>1</v>
      </c>
      <c r="E8" s="38"/>
      <c r="F8" s="38"/>
      <c r="H8" s="39"/>
      <c r="J8" s="37"/>
    </row>
    <row r="9" spans="1:10" x14ac:dyDescent="0.25">
      <c r="A9" s="100"/>
      <c r="C9" s="29" t="s">
        <v>2</v>
      </c>
      <c r="E9" s="126">
        <v>137</v>
      </c>
      <c r="F9" s="126">
        <v>121.108</v>
      </c>
      <c r="G9" s="127">
        <v>15.892000000000001</v>
      </c>
      <c r="H9" s="128">
        <v>0</v>
      </c>
      <c r="I9" s="127">
        <v>0</v>
      </c>
      <c r="J9" s="129">
        <v>0</v>
      </c>
    </row>
    <row r="10" spans="1:10" x14ac:dyDescent="0.25">
      <c r="A10" s="100"/>
      <c r="C10" s="29" t="s">
        <v>3</v>
      </c>
      <c r="E10" s="126">
        <v>11407</v>
      </c>
      <c r="F10" s="126">
        <v>10072.788000000002</v>
      </c>
      <c r="G10" s="127">
        <v>1323.2119999999998</v>
      </c>
      <c r="H10" s="128">
        <v>11</v>
      </c>
      <c r="I10" s="127">
        <v>11</v>
      </c>
      <c r="J10" s="129">
        <v>0</v>
      </c>
    </row>
    <row r="11" spans="1:10" x14ac:dyDescent="0.25">
      <c r="A11" s="100"/>
      <c r="C11" s="29" t="s">
        <v>4</v>
      </c>
      <c r="E11" s="126">
        <v>37673</v>
      </c>
      <c r="F11" s="126">
        <v>33193.932000000001</v>
      </c>
      <c r="G11" s="127">
        <v>4370.0680000000002</v>
      </c>
      <c r="H11" s="128">
        <v>108.99999999999999</v>
      </c>
      <c r="I11" s="127">
        <v>108.99999999999999</v>
      </c>
      <c r="J11" s="129">
        <v>0</v>
      </c>
    </row>
    <row r="12" spans="1:10" x14ac:dyDescent="0.25">
      <c r="A12" s="100"/>
      <c r="E12" s="86"/>
      <c r="F12" s="86"/>
      <c r="G12" s="87"/>
      <c r="H12" s="88"/>
      <c r="I12" s="87"/>
      <c r="J12" s="37"/>
    </row>
    <row r="13" spans="1:10" x14ac:dyDescent="0.25">
      <c r="A13" s="111" t="s">
        <v>31</v>
      </c>
      <c r="B13" s="61"/>
      <c r="C13" s="61"/>
      <c r="D13" s="61"/>
      <c r="E13" s="63"/>
      <c r="F13" s="63"/>
      <c r="G13" s="61"/>
      <c r="H13" s="66"/>
      <c r="I13" s="61"/>
      <c r="J13" s="62"/>
    </row>
    <row r="14" spans="1:10" x14ac:dyDescent="0.25">
      <c r="A14" s="112"/>
      <c r="B14" s="36"/>
      <c r="C14" s="36"/>
      <c r="D14" s="36"/>
      <c r="E14" s="38"/>
      <c r="F14" s="38"/>
      <c r="G14" s="36"/>
      <c r="H14" s="39"/>
      <c r="I14" s="36"/>
      <c r="J14" s="37"/>
    </row>
    <row r="15" spans="1:10" x14ac:dyDescent="0.25">
      <c r="A15" s="111" t="s">
        <v>45</v>
      </c>
      <c r="B15" s="61"/>
      <c r="C15" s="61"/>
      <c r="D15" s="61"/>
      <c r="E15" s="63"/>
      <c r="F15" s="63"/>
      <c r="G15" s="61"/>
      <c r="H15" s="66"/>
      <c r="I15" s="61"/>
      <c r="J15" s="62"/>
    </row>
    <row r="16" spans="1:10" x14ac:dyDescent="0.25">
      <c r="A16" s="100"/>
      <c r="B16" s="29" t="s">
        <v>46</v>
      </c>
      <c r="E16" s="38"/>
      <c r="F16" s="38"/>
      <c r="H16" s="39"/>
      <c r="J16" s="37"/>
    </row>
    <row r="17" spans="1:11" x14ac:dyDescent="0.25">
      <c r="A17" s="100"/>
      <c r="C17" s="7" t="s">
        <v>5</v>
      </c>
      <c r="D17" s="7"/>
      <c r="E17" s="67"/>
      <c r="F17" s="67"/>
      <c r="G17" s="29">
        <v>1.4</v>
      </c>
      <c r="H17" s="39">
        <v>0.7</v>
      </c>
      <c r="I17" s="29">
        <v>1</v>
      </c>
      <c r="J17" s="37"/>
    </row>
    <row r="18" spans="1:11" x14ac:dyDescent="0.25">
      <c r="A18" s="100"/>
      <c r="C18" s="7" t="s">
        <v>7</v>
      </c>
      <c r="D18" s="7"/>
      <c r="E18" s="68"/>
      <c r="F18" s="68"/>
      <c r="G18" s="119">
        <v>135.95675543730002</v>
      </c>
      <c r="H18" s="120">
        <v>135.95675543730002</v>
      </c>
      <c r="I18" s="119">
        <v>135.95675543730002</v>
      </c>
      <c r="J18" s="9"/>
    </row>
    <row r="19" spans="1:11" x14ac:dyDescent="0.25">
      <c r="A19" s="100"/>
      <c r="B19" s="29" t="s">
        <v>6</v>
      </c>
      <c r="C19" s="7"/>
      <c r="D19" s="7"/>
      <c r="E19" s="10"/>
      <c r="F19" s="10"/>
      <c r="G19" s="7"/>
      <c r="H19" s="11"/>
      <c r="I19" s="7"/>
      <c r="J19" s="9"/>
    </row>
    <row r="20" spans="1:11" x14ac:dyDescent="0.25">
      <c r="A20" s="100"/>
      <c r="C20" s="7" t="s">
        <v>5</v>
      </c>
      <c r="D20" s="7"/>
      <c r="E20" s="68"/>
      <c r="F20" s="68"/>
      <c r="G20" s="8">
        <v>0.1</v>
      </c>
      <c r="H20" s="11">
        <v>0.3</v>
      </c>
      <c r="I20" s="8">
        <v>0</v>
      </c>
      <c r="J20" s="9"/>
    </row>
    <row r="21" spans="1:11" x14ac:dyDescent="0.25">
      <c r="A21" s="100"/>
      <c r="C21" s="7" t="s">
        <v>7</v>
      </c>
      <c r="D21" s="7"/>
      <c r="E21" s="68"/>
      <c r="F21" s="68"/>
      <c r="G21" s="121">
        <v>572.93437185783</v>
      </c>
      <c r="H21" s="120">
        <v>572.93437185783</v>
      </c>
      <c r="I21" s="122">
        <v>572.93437185783</v>
      </c>
      <c r="J21" s="9"/>
    </row>
    <row r="22" spans="1:11" x14ac:dyDescent="0.25">
      <c r="A22" s="100"/>
      <c r="B22" s="29" t="s">
        <v>8</v>
      </c>
      <c r="C22" s="7"/>
      <c r="D22" s="7"/>
      <c r="E22" s="10"/>
      <c r="F22" s="10"/>
      <c r="G22" s="9"/>
      <c r="H22" s="11"/>
      <c r="I22" s="10"/>
      <c r="J22" s="9"/>
    </row>
    <row r="23" spans="1:11" x14ac:dyDescent="0.25">
      <c r="A23" s="100"/>
      <c r="C23" s="7" t="s">
        <v>5</v>
      </c>
      <c r="D23" s="7"/>
      <c r="E23" s="68"/>
      <c r="F23" s="68"/>
      <c r="G23" s="9">
        <v>0.3</v>
      </c>
      <c r="H23" s="11">
        <v>0.2</v>
      </c>
      <c r="I23" s="10">
        <v>0</v>
      </c>
      <c r="J23" s="9"/>
    </row>
    <row r="24" spans="1:11" x14ac:dyDescent="0.25">
      <c r="A24" s="100"/>
      <c r="C24" s="7" t="s">
        <v>7</v>
      </c>
      <c r="D24" s="7"/>
      <c r="E24" s="68"/>
      <c r="F24" s="68"/>
      <c r="G24" s="121">
        <v>658.82731349811002</v>
      </c>
      <c r="H24" s="120">
        <v>658.82731349811002</v>
      </c>
      <c r="I24" s="122">
        <v>658.82731349811002</v>
      </c>
      <c r="J24" s="9"/>
    </row>
    <row r="25" spans="1:11" x14ac:dyDescent="0.25">
      <c r="A25" s="100"/>
      <c r="B25" s="29" t="s">
        <v>9</v>
      </c>
      <c r="C25" s="7"/>
      <c r="D25" s="7"/>
      <c r="E25" s="10"/>
      <c r="F25" s="10"/>
      <c r="G25" s="7"/>
      <c r="H25" s="11"/>
      <c r="I25" s="7"/>
      <c r="J25" s="9"/>
    </row>
    <row r="26" spans="1:11" x14ac:dyDescent="0.25">
      <c r="A26" s="100"/>
      <c r="C26" s="7" t="s">
        <v>10</v>
      </c>
      <c r="D26" s="7"/>
      <c r="E26" s="68"/>
      <c r="F26" s="68"/>
      <c r="G26" s="26">
        <v>0</v>
      </c>
      <c r="H26" s="11">
        <v>1</v>
      </c>
      <c r="I26" s="26">
        <v>0</v>
      </c>
      <c r="J26" s="9"/>
    </row>
    <row r="27" spans="1:11" x14ac:dyDescent="0.25">
      <c r="A27" s="100"/>
      <c r="C27" s="7" t="s">
        <v>11</v>
      </c>
      <c r="D27" s="7"/>
      <c r="E27" s="68"/>
      <c r="F27" s="68"/>
      <c r="G27" s="26">
        <v>0</v>
      </c>
      <c r="H27" s="120">
        <v>22463.622513187696</v>
      </c>
      <c r="I27" s="26">
        <v>0</v>
      </c>
      <c r="J27" s="9"/>
    </row>
    <row r="28" spans="1:11" x14ac:dyDescent="0.25">
      <c r="A28" s="100"/>
      <c r="C28" s="7"/>
      <c r="D28" s="7"/>
      <c r="E28" s="68"/>
      <c r="F28" s="68"/>
      <c r="G28" s="26"/>
      <c r="H28" s="11"/>
      <c r="I28" s="26"/>
      <c r="J28" s="9"/>
    </row>
    <row r="29" spans="1:11" x14ac:dyDescent="0.25">
      <c r="A29" s="100"/>
      <c r="C29" s="7"/>
      <c r="D29" s="35" t="s">
        <v>26</v>
      </c>
      <c r="E29" s="68"/>
      <c r="F29" s="69"/>
      <c r="G29" s="123">
        <f t="shared" ref="G29:I29" si="0">G17*G18+G20*G21+G23*G24+G26*G27</f>
        <v>445.28108884743597</v>
      </c>
      <c r="H29" s="124">
        <f t="shared" si="0"/>
        <v>22862.438016250777</v>
      </c>
      <c r="I29" s="123">
        <f t="shared" si="0"/>
        <v>135.95675543730002</v>
      </c>
      <c r="J29" s="70"/>
      <c r="K29" s="2"/>
    </row>
    <row r="30" spans="1:11" x14ac:dyDescent="0.25">
      <c r="A30" s="100"/>
      <c r="C30" s="7"/>
      <c r="D30" s="7"/>
      <c r="E30" s="10"/>
      <c r="F30" s="10"/>
      <c r="G30" s="8"/>
      <c r="H30" s="11"/>
      <c r="I30" s="8"/>
      <c r="J30" s="9"/>
    </row>
    <row r="31" spans="1:11" x14ac:dyDescent="0.25">
      <c r="A31" s="111" t="s">
        <v>47</v>
      </c>
      <c r="B31" s="61"/>
      <c r="C31" s="81"/>
      <c r="D31" s="81"/>
      <c r="E31" s="85"/>
      <c r="F31" s="85"/>
      <c r="G31" s="81"/>
      <c r="H31" s="82"/>
      <c r="I31" s="81"/>
      <c r="J31" s="84"/>
    </row>
    <row r="32" spans="1:11" x14ac:dyDescent="0.25">
      <c r="A32" s="100"/>
      <c r="C32" s="7" t="s">
        <v>12</v>
      </c>
      <c r="D32" s="7"/>
      <c r="E32" s="10"/>
      <c r="F32" s="71">
        <v>0.44459599999999999</v>
      </c>
      <c r="G32" s="72">
        <v>0.458895</v>
      </c>
      <c r="H32" s="73">
        <v>0.43029200000000001</v>
      </c>
      <c r="I32" s="72">
        <v>0.43029200000000001</v>
      </c>
      <c r="J32" s="9"/>
    </row>
    <row r="33" spans="1:12" x14ac:dyDescent="0.25">
      <c r="A33" s="100"/>
      <c r="C33" s="7" t="s">
        <v>13</v>
      </c>
      <c r="D33" s="7"/>
      <c r="E33" s="10"/>
      <c r="F33" s="10">
        <v>1</v>
      </c>
      <c r="G33" s="7">
        <v>2</v>
      </c>
      <c r="H33" s="73">
        <v>4.5642857142857141</v>
      </c>
      <c r="I33" s="74">
        <v>3.0428571428571427</v>
      </c>
      <c r="J33" s="9"/>
    </row>
    <row r="34" spans="1:12" x14ac:dyDescent="0.25">
      <c r="A34" s="100"/>
      <c r="C34" s="7" t="s">
        <v>14</v>
      </c>
      <c r="D34" s="7"/>
      <c r="E34" s="10"/>
      <c r="F34" s="122">
        <v>254.28653453716606</v>
      </c>
      <c r="G34" s="121">
        <v>256.08906100113268</v>
      </c>
      <c r="H34" s="121">
        <v>262.73452001286489</v>
      </c>
      <c r="I34" s="119">
        <v>262.73452001286489</v>
      </c>
      <c r="J34" s="9"/>
    </row>
    <row r="35" spans="1:12" x14ac:dyDescent="0.25">
      <c r="A35" s="100"/>
      <c r="C35" s="7"/>
      <c r="D35" s="7"/>
      <c r="E35" s="10"/>
      <c r="F35" s="10"/>
      <c r="G35" s="7"/>
      <c r="H35" s="11"/>
      <c r="I35" s="7"/>
      <c r="J35" s="9"/>
    </row>
    <row r="36" spans="1:12" x14ac:dyDescent="0.25">
      <c r="A36" s="111" t="s">
        <v>15</v>
      </c>
      <c r="B36" s="61"/>
      <c r="C36" s="81"/>
      <c r="D36" s="81"/>
      <c r="E36" s="82"/>
      <c r="F36" s="81"/>
      <c r="G36" s="81"/>
      <c r="H36" s="82"/>
      <c r="I36" s="83"/>
      <c r="J36" s="84"/>
    </row>
    <row r="37" spans="1:12" x14ac:dyDescent="0.25">
      <c r="C37" s="7" t="s">
        <v>27</v>
      </c>
      <c r="D37" s="7"/>
      <c r="E37" s="68"/>
      <c r="F37" s="68"/>
      <c r="G37" s="26"/>
      <c r="H37" s="75"/>
      <c r="I37" s="26"/>
      <c r="J37" s="121">
        <v>1574064.9151784659</v>
      </c>
      <c r="K37" s="6"/>
    </row>
    <row r="38" spans="1:12" x14ac:dyDescent="0.25">
      <c r="C38" s="7" t="s">
        <v>28</v>
      </c>
      <c r="D38" s="7"/>
      <c r="E38" s="68"/>
      <c r="F38" s="68"/>
      <c r="G38" s="26"/>
      <c r="H38" s="75"/>
      <c r="I38" s="26"/>
      <c r="J38" s="121">
        <v>8657357.0334815625</v>
      </c>
      <c r="K38" s="6"/>
    </row>
    <row r="39" spans="1:12" ht="15.75" thickBot="1" x14ac:dyDescent="0.3">
      <c r="A39" s="76"/>
      <c r="B39" s="76"/>
      <c r="C39" s="77" t="s">
        <v>29</v>
      </c>
      <c r="D39" s="77"/>
      <c r="E39" s="78"/>
      <c r="F39" s="78"/>
      <c r="G39" s="79"/>
      <c r="H39" s="80"/>
      <c r="I39" s="79"/>
      <c r="J39" s="125">
        <v>15740649.151784657</v>
      </c>
      <c r="K39" s="6"/>
    </row>
    <row r="40" spans="1:12" ht="15.75" thickTop="1" x14ac:dyDescent="0.25"/>
    <row r="41" spans="1:12" ht="45" customHeight="1" x14ac:dyDescent="0.25">
      <c r="A41" s="148" t="s">
        <v>56</v>
      </c>
      <c r="B41" s="148"/>
      <c r="C41" s="148"/>
      <c r="D41" s="148"/>
      <c r="E41" s="148"/>
      <c r="F41" s="148"/>
      <c r="G41" s="148"/>
      <c r="H41" s="148"/>
      <c r="I41" s="148"/>
      <c r="J41" s="148"/>
      <c r="K41" s="148"/>
      <c r="L41" s="148"/>
    </row>
    <row r="42" spans="1:12" ht="35.1" customHeight="1" x14ac:dyDescent="0.25">
      <c r="A42" s="29" t="s">
        <v>51</v>
      </c>
      <c r="K42" s="29"/>
      <c r="L42" s="29"/>
    </row>
    <row r="43" spans="1:12" x14ac:dyDescent="0.25">
      <c r="A43" s="7"/>
      <c r="B43" s="7"/>
      <c r="C43" s="7"/>
      <c r="D43" s="7"/>
      <c r="E43" s="7"/>
      <c r="F43" s="7"/>
      <c r="G43" s="7"/>
      <c r="H43" s="7"/>
      <c r="I43" s="7"/>
      <c r="J43" s="7"/>
    </row>
    <row r="44" spans="1:12" ht="15" customHeight="1" x14ac:dyDescent="0.25">
      <c r="A44" s="146" t="s">
        <v>35</v>
      </c>
      <c r="B44" s="146"/>
      <c r="C44" s="146"/>
      <c r="D44" s="146"/>
      <c r="E44" s="146"/>
      <c r="F44" s="146"/>
      <c r="G44" s="146"/>
      <c r="H44" s="146"/>
      <c r="I44" s="146"/>
      <c r="J44" s="146"/>
    </row>
    <row r="45" spans="1:12" ht="51" customHeight="1" x14ac:dyDescent="0.25">
      <c r="A45" s="1"/>
      <c r="B45" s="1"/>
      <c r="C45" s="143" t="s">
        <v>33</v>
      </c>
      <c r="D45" s="143"/>
      <c r="E45" s="143"/>
      <c r="F45" s="143"/>
      <c r="G45" s="143"/>
      <c r="H45" s="143"/>
      <c r="I45" s="143"/>
      <c r="J45" s="143"/>
    </row>
    <row r="46" spans="1:12" ht="51" customHeight="1" x14ac:dyDescent="0.25">
      <c r="A46"/>
      <c r="B46"/>
      <c r="C46" s="143" t="s">
        <v>34</v>
      </c>
      <c r="D46" s="143"/>
      <c r="E46" s="143"/>
      <c r="F46" s="143"/>
      <c r="G46" s="143"/>
      <c r="H46" s="143"/>
      <c r="I46" s="143"/>
      <c r="J46" s="143"/>
    </row>
  </sheetData>
  <mergeCells count="6">
    <mergeCell ref="C46:J46"/>
    <mergeCell ref="F5:G5"/>
    <mergeCell ref="I5:J5"/>
    <mergeCell ref="A44:J44"/>
    <mergeCell ref="C45:J45"/>
    <mergeCell ref="A41:L4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Cyclospora Mean Cost Estimates</vt:lpstr>
      <vt:lpstr>Low</vt:lpstr>
      <vt:lpstr>High</vt:lpstr>
      <vt:lpstr>Cyclospora per case assumptions</vt:lpstr>
    </vt:vector>
  </TitlesOfParts>
  <Company>FSIS USDA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foddborne illness estimates for Cyclospora cayetanensis</dc:title>
  <dc:subject>agricultural economics</dc:subject>
  <dc:creator>Sandra Hoffmann</dc:creator>
  <cp:keywords>Cyclospora cayetanensis, C. cayetanensis, foodborne illness, foodborne illnesses, cost estimates, disease outcomes, foodborne infections, outpatient expenditures, inpatient expenditures, medical care, medical costs, lost wages</cp:keywords>
  <cp:lastModifiedBy>WIN31TONT40</cp:lastModifiedBy>
  <cp:lastPrinted>2014-05-15T14:47:42Z</cp:lastPrinted>
  <dcterms:created xsi:type="dcterms:W3CDTF">2014-04-15T16:38:46Z</dcterms:created>
  <dcterms:modified xsi:type="dcterms:W3CDTF">2014-10-06T21:49:53Z</dcterms:modified>
</cp:coreProperties>
</file>