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874C69BF-7E18-4B8B-A5AE-8575AC9FC9F2}" xr6:coauthVersionLast="45" xr6:coauthVersionMax="45" xr10:uidLastSave="{00000000-0000-0000-0000-000000000000}"/>
  <bookViews>
    <workbookView xWindow="28680" yWindow="-120" windowWidth="29040" windowHeight="15840" xr2:uid="{00000000-000D-0000-FFFF-FFFF00000000}"/>
  </bookViews>
  <sheets>
    <sheet name="Read Me" sheetId="7" r:id="rId1"/>
    <sheet name="Norovirus mean COI 2018" sheetId="9" r:id="rId2"/>
    <sheet name="low 2018" sheetId="10" r:id="rId3"/>
    <sheet name="high 2018" sheetId="11" r:id="rId4"/>
    <sheet name="Per case assumptions 2018"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0" l="1"/>
  <c r="J16" i="11"/>
  <c r="G7" i="11" l="1"/>
  <c r="H7" i="11"/>
  <c r="I7" i="11"/>
  <c r="J7" i="11"/>
  <c r="F7" i="11"/>
  <c r="G7" i="10"/>
  <c r="H7" i="10"/>
  <c r="I7" i="10"/>
  <c r="J7" i="10"/>
  <c r="F7" i="10"/>
  <c r="G7" i="9"/>
  <c r="H7" i="9"/>
  <c r="I7" i="9"/>
  <c r="J7" i="9"/>
  <c r="F7" i="9"/>
  <c r="J20" i="11" l="1"/>
  <c r="E6" i="11"/>
  <c r="H10" i="10"/>
  <c r="J20" i="10"/>
  <c r="E6" i="10"/>
  <c r="J17" i="9"/>
  <c r="H12" i="9"/>
  <c r="E6" i="9"/>
  <c r="I36" i="8"/>
  <c r="H18" i="11"/>
  <c r="G36" i="8"/>
  <c r="F36" i="8"/>
  <c r="H14" i="9"/>
  <c r="I12" i="10"/>
  <c r="H12" i="10"/>
  <c r="G12" i="11"/>
  <c r="I11" i="11"/>
  <c r="H11" i="11"/>
  <c r="G12" i="9"/>
  <c r="I11" i="9"/>
  <c r="H11" i="9"/>
  <c r="H36" i="8"/>
  <c r="H13" i="10" l="1"/>
  <c r="J21" i="9"/>
  <c r="G10" i="10"/>
  <c r="G11" i="9"/>
  <c r="G19" i="9"/>
  <c r="G10" i="11"/>
  <c r="I12" i="9"/>
  <c r="H19" i="9"/>
  <c r="H12" i="11"/>
  <c r="I12" i="11"/>
  <c r="G13" i="9"/>
  <c r="I19" i="9"/>
  <c r="G11" i="10"/>
  <c r="F18" i="10"/>
  <c r="F20" i="10" s="1"/>
  <c r="H10" i="11"/>
  <c r="H13" i="11"/>
  <c r="H13" i="9"/>
  <c r="H15" i="9" s="1"/>
  <c r="H11" i="10"/>
  <c r="G18" i="10"/>
  <c r="I10" i="11"/>
  <c r="I13" i="9"/>
  <c r="I11" i="10"/>
  <c r="H18" i="10"/>
  <c r="G11" i="11"/>
  <c r="F18" i="11"/>
  <c r="F20" i="11" s="1"/>
  <c r="G12" i="10"/>
  <c r="I18" i="10"/>
  <c r="G18" i="11"/>
  <c r="I10" i="10"/>
  <c r="F19" i="9"/>
  <c r="I18" i="11"/>
  <c r="H14" i="10" l="1"/>
  <c r="H20" i="10" s="1"/>
  <c r="H21" i="9"/>
  <c r="F21" i="9"/>
  <c r="G14" i="11"/>
  <c r="G20" i="11" s="1"/>
  <c r="G15" i="9"/>
  <c r="G21" i="9" s="1"/>
  <c r="G14" i="10"/>
  <c r="G20" i="10" s="1"/>
  <c r="I15" i="9"/>
  <c r="I21" i="9" s="1"/>
  <c r="I14" i="11"/>
  <c r="I20" i="11" s="1"/>
  <c r="I14" i="10"/>
  <c r="I20" i="10" s="1"/>
  <c r="H14" i="11"/>
  <c r="H20" i="11" s="1"/>
  <c r="E23" i="9" l="1"/>
  <c r="E22" i="11"/>
  <c r="E22" i="10"/>
</calcChain>
</file>

<file path=xl/sharedStrings.xml><?xml version="1.0" encoding="utf-8"?>
<sst xmlns="http://schemas.openxmlformats.org/spreadsheetml/2006/main" count="140" uniqueCount="56">
  <si>
    <t>Total Cases</t>
  </si>
  <si>
    <t>Hospitalized; died</t>
  </si>
  <si>
    <t>Number of cases</t>
  </si>
  <si>
    <t>low</t>
  </si>
  <si>
    <t>mean</t>
  </si>
  <si>
    <t>high</t>
  </si>
  <si>
    <t>Average visits per case</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</si>
  <si>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</si>
  <si>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</si>
  <si>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</si>
  <si>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</si>
  <si>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</si>
  <si>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</si>
  <si>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</si>
  <si>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</si>
  <si>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</si>
  <si>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low value per death</t>
  </si>
  <si>
    <t>mean value per death</t>
  </si>
  <si>
    <t>high value per death</t>
  </si>
  <si>
    <t>Hospitalized</t>
  </si>
  <si>
    <t>Productivity costs per case</t>
  </si>
  <si>
    <t>Emergency room visits</t>
  </si>
  <si>
    <t>Total medical costs by outcome</t>
  </si>
  <si>
    <t>Cost component</t>
  </si>
  <si>
    <t>Low, Mean, and High Estimates of the Annual Cost of Foodborne Illnesses Caused by Norovirus</t>
  </si>
  <si>
    <t>Cost of foodborne illness estimates for Norovirus</t>
  </si>
  <si>
    <t>Source: This spreadsheet is based on:</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</si>
  <si>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</si>
  <si>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Didn't visit physician; recovered</t>
  </si>
  <si>
    <t>Visited physician; recovered</t>
  </si>
  <si>
    <r>
      <t>Health outcome</t>
    </r>
    <r>
      <rPr>
        <b/>
        <sz val="11"/>
        <color theme="1"/>
        <rFont val="Calibri"/>
        <family val="2"/>
        <scheme val="minor"/>
      </rPr>
      <t>s</t>
    </r>
  </si>
  <si>
    <t>Cases by outcome</t>
  </si>
  <si>
    <t>Medical costs</t>
  </si>
  <si>
    <t>Physician office visits</t>
  </si>
  <si>
    <t>Productivity loss, nonfatal cases</t>
  </si>
  <si>
    <t>Total cost by outcome</t>
  </si>
  <si>
    <t>Total cost of illness</t>
  </si>
  <si>
    <t>Total cases</t>
  </si>
  <si>
    <t>Not hospitalized</t>
  </si>
  <si>
    <t>Post-hospitalization recovery</t>
  </si>
  <si>
    <t>Post-hospitalization outcomes</t>
  </si>
  <si>
    <r>
      <t>Health 0utcome</t>
    </r>
    <r>
      <rPr>
        <b/>
        <sz val="11"/>
        <color theme="1"/>
        <rFont val="Calibri"/>
        <family val="2"/>
        <scheme val="minor"/>
      </rPr>
      <t>s</t>
    </r>
  </si>
  <si>
    <t>Health outcomes</t>
  </si>
  <si>
    <t>Total average medical cost per case</t>
  </si>
  <si>
    <t>Low estimates, 2018</t>
  </si>
  <si>
    <t>Mean estimates, 2018</t>
  </si>
  <si>
    <t>High estimates, 2018</t>
  </si>
  <si>
    <r>
      <t>This Excel file contains four</t>
    </r>
    <r>
      <rPr>
        <sz val="11"/>
        <color rgb="FFFF0000"/>
        <rFont val="Calibri"/>
        <family val="2"/>
        <scheme val="minor"/>
      </rPr>
      <t xml:space="preserve"> </t>
    </r>
    <r>
      <rPr>
        <sz val="11"/>
        <color theme="1"/>
        <rFont val="Calibri"/>
        <family val="2"/>
        <scheme val="minor"/>
      </rPr>
      <t>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r>
  </si>
  <si>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</si>
  <si>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</si>
  <si>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rPr>
        <i/>
        <sz val="11"/>
        <color theme="1"/>
        <rFont val="Calibri"/>
        <family val="2"/>
        <scheme val="minor"/>
      </rPr>
      <t>Cite as:</t>
    </r>
    <r>
      <rPr>
        <sz val="11"/>
        <color theme="1"/>
        <rFont val="Calibri"/>
        <family val="2"/>
        <scheme val="minor"/>
      </rPr>
      <t xml:space="preserve"> U.S. Department of Agriculture (USDA), Economic Research Service (ERS). Cost Estimates of Foodborne
Illnesses. (2020).</t>
    </r>
  </si>
  <si>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</si>
  <si>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</si>
  <si>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Per case assumptions, 2018 dollars</t>
  </si>
  <si>
    <r>
      <t xml:space="preserve">This Excel file reports the USDA Economic Research Service (ERS) estimates of the annual cost of foodborne illnesses for Norovirus in the United States.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</si>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</sst>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 numFmtId="168" formatCode="0.0000000"/>
    <numFmt numFmtId="169" formatCode="0.0%"/>
  </numFmts>
  <fonts count="15">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
      <sz val="9"/>
      <color theme="1"/>
      <name val="Calibri"/>
      <family val="2"/>
      <scheme val="minor"/>
    </font>
    <font>
      <sz val="11"/>
      <color rgb="FFFF0000"/>
      <name val="Calibri"/>
      <family val="2"/>
      <scheme val="minor"/>
    </font>
    <font>
      <sz val="11"/>
      <color rgb="FFFF0000"/>
      <name val="Verdana"/>
      <family val="2"/>
    </font>
    <font>
      <b/>
      <sz val="12"/>
      <color theme="1"/>
      <name val="Calibri"/>
      <family val="2"/>
      <scheme val="minor"/>
    </font>
    <font>
      <i/>
      <u/>
      <sz val="11"/>
      <color theme="1"/>
      <name val="Calibri"/>
      <family val="2"/>
      <scheme val="minor"/>
    </font>
    <font>
      <sz val="9"/>
      <color rgb="FF666666"/>
      <name val="Inherit"/>
    </font>
    <font>
      <i/>
      <sz val="11"/>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140">
    <xf numFmtId="0" fontId="0" fillId="0" borderId="0" xfId="0"/>
    <xf numFmtId="0" fontId="1" fillId="0" borderId="0" xfId="0" applyFont="1"/>
    <xf numFmtId="0" fontId="0" fillId="0" borderId="0" xfId="0" applyAlignment="1">
      <alignment wrapText="1"/>
    </xf>
    <xf numFmtId="0" fontId="0" fillId="0" borderId="0" xfId="0" applyFill="1"/>
    <xf numFmtId="166" fontId="0" fillId="0" borderId="0" xfId="0" applyNumberFormat="1"/>
    <xf numFmtId="0" fontId="0" fillId="0" borderId="0" xfId="0" applyBorder="1"/>
    <xf numFmtId="0" fontId="0" fillId="0" borderId="12" xfId="0" applyBorder="1"/>
    <xf numFmtId="166" fontId="4" fillId="0" borderId="0" xfId="0" applyNumberFormat="1" applyFont="1" applyBorder="1"/>
    <xf numFmtId="166" fontId="4" fillId="0" borderId="0" xfId="0" applyNumberFormat="1" applyFont="1" applyFill="1" applyBorder="1"/>
    <xf numFmtId="0" fontId="0" fillId="0" borderId="0" xfId="0" applyFont="1"/>
    <xf numFmtId="166" fontId="4" fillId="0" borderId="3" xfId="0" applyNumberFormat="1" applyFont="1" applyFill="1" applyBorder="1"/>
    <xf numFmtId="166" fontId="4" fillId="0" borderId="11" xfId="0" applyNumberFormat="1" applyFont="1" applyFill="1" applyBorder="1"/>
    <xf numFmtId="166" fontId="4" fillId="0" borderId="4" xfId="0" applyNumberFormat="1" applyFont="1" applyFill="1" applyBorder="1"/>
    <xf numFmtId="0" fontId="0" fillId="0" borderId="0" xfId="0" applyFont="1" applyBorder="1"/>
    <xf numFmtId="0" fontId="0" fillId="0" borderId="15" xfId="0" applyFont="1" applyBorder="1"/>
    <xf numFmtId="3" fontId="0" fillId="0" borderId="15" xfId="0" applyNumberFormat="1" applyFont="1" applyBorder="1"/>
    <xf numFmtId="3" fontId="0" fillId="0" borderId="0" xfId="0" applyNumberFormat="1" applyFont="1" applyBorder="1"/>
    <xf numFmtId="167" fontId="3" fillId="0" borderId="5" xfId="8" applyNumberFormat="1" applyFont="1" applyBorder="1"/>
    <xf numFmtId="167" fontId="3" fillId="0" borderId="1" xfId="8" applyNumberFormat="1" applyFont="1" applyBorder="1"/>
    <xf numFmtId="4" fontId="0" fillId="0" borderId="15" xfId="0" applyNumberFormat="1" applyFont="1" applyBorder="1"/>
    <xf numFmtId="10" fontId="0" fillId="0" borderId="0" xfId="0" applyNumberFormat="1" applyFont="1" applyBorder="1"/>
    <xf numFmtId="10" fontId="0" fillId="0" borderId="15" xfId="0" applyNumberFormat="1" applyFont="1" applyBorder="1"/>
    <xf numFmtId="10" fontId="0" fillId="0" borderId="15" xfId="0" applyNumberFormat="1" applyFont="1" applyFill="1" applyBorder="1"/>
    <xf numFmtId="166" fontId="0" fillId="0" borderId="0" xfId="0" applyNumberFormat="1" applyFont="1" applyBorder="1"/>
    <xf numFmtId="166" fontId="0" fillId="0" borderId="15" xfId="0" applyNumberFormat="1" applyFont="1" applyBorder="1"/>
    <xf numFmtId="0" fontId="0" fillId="0" borderId="0" xfId="0" applyFont="1" applyFill="1"/>
    <xf numFmtId="0" fontId="0" fillId="0" borderId="15" xfId="0" applyFont="1" applyFill="1" applyBorder="1"/>
    <xf numFmtId="166" fontId="0" fillId="0" borderId="0" xfId="0" applyNumberFormat="1" applyFont="1" applyFill="1" applyBorder="1"/>
    <xf numFmtId="166" fontId="0" fillId="0" borderId="3" xfId="0" applyNumberFormat="1" applyFont="1" applyFill="1" applyBorder="1"/>
    <xf numFmtId="166" fontId="0" fillId="0" borderId="4" xfId="0" applyNumberFormat="1" applyFont="1" applyFill="1" applyBorder="1"/>
    <xf numFmtId="166" fontId="0" fillId="0" borderId="9" xfId="0" applyNumberFormat="1" applyFont="1" applyFill="1" applyBorder="1"/>
    <xf numFmtId="0" fontId="0" fillId="0" borderId="9" xfId="0" applyFont="1" applyBorder="1"/>
    <xf numFmtId="0" fontId="0" fillId="0" borderId="12" xfId="0" applyFont="1" applyBorder="1"/>
    <xf numFmtId="166" fontId="0" fillId="0" borderId="12" xfId="0" applyNumberFormat="1" applyFont="1" applyBorder="1"/>
    <xf numFmtId="166" fontId="0" fillId="0" borderId="12" xfId="0" applyNumberFormat="1" applyFont="1" applyFill="1" applyBorder="1"/>
    <xf numFmtId="166" fontId="0" fillId="0" borderId="15" xfId="0" applyNumberFormat="1" applyFont="1" applyFill="1" applyBorder="1"/>
    <xf numFmtId="0" fontId="0" fillId="0" borderId="10" xfId="0" applyFont="1" applyBorder="1"/>
    <xf numFmtId="166" fontId="0" fillId="0" borderId="10" xfId="0" applyNumberFormat="1" applyFont="1" applyBorder="1"/>
    <xf numFmtId="0" fontId="0" fillId="0" borderId="12" xfId="0" quotePrefix="1" applyFont="1" applyBorder="1"/>
    <xf numFmtId="0" fontId="0" fillId="0" borderId="10" xfId="0" applyFont="1" applyFill="1" applyBorder="1"/>
    <xf numFmtId="10" fontId="0" fillId="0" borderId="9" xfId="0" applyNumberFormat="1" applyFont="1" applyFill="1" applyBorder="1"/>
    <xf numFmtId="167" fontId="3" fillId="0" borderId="14" xfId="8" applyNumberFormat="1" applyFont="1" applyBorder="1"/>
    <xf numFmtId="166" fontId="4" fillId="0" borderId="11" xfId="0" applyNumberFormat="1" applyFont="1" applyBorder="1"/>
    <xf numFmtId="166" fontId="4" fillId="0" borderId="3" xfId="0" applyNumberFormat="1" applyFont="1" applyBorder="1"/>
    <xf numFmtId="166" fontId="4" fillId="0" borderId="4" xfId="0" applyNumberFormat="1" applyFont="1" applyBorder="1"/>
    <xf numFmtId="166" fontId="0" fillId="0" borderId="9" xfId="0" applyNumberFormat="1" applyFont="1" applyBorder="1"/>
    <xf numFmtId="0" fontId="0" fillId="0" borderId="17" xfId="0" applyFont="1" applyBorder="1"/>
    <xf numFmtId="166" fontId="0" fillId="0" borderId="18" xfId="0" applyNumberFormat="1" applyFont="1" applyBorder="1"/>
    <xf numFmtId="166" fontId="0" fillId="0" borderId="17" xfId="0" applyNumberFormat="1" applyFont="1" applyBorder="1"/>
    <xf numFmtId="0" fontId="0" fillId="0" borderId="16" xfId="0" applyFont="1" applyBorder="1"/>
    <xf numFmtId="3" fontId="0" fillId="0" borderId="15" xfId="0" applyNumberFormat="1" applyFont="1" applyFill="1" applyBorder="1"/>
    <xf numFmtId="3" fontId="0" fillId="0" borderId="0" xfId="0" applyNumberFormat="1" applyFont="1" applyFill="1" applyBorder="1"/>
    <xf numFmtId="167" fontId="3" fillId="0" borderId="5" xfId="8" applyNumberFormat="1" applyFont="1" applyFill="1" applyBorder="1"/>
    <xf numFmtId="167" fontId="3" fillId="0" borderId="1" xfId="8" applyNumberFormat="1" applyFont="1" applyFill="1" applyBorder="1"/>
    <xf numFmtId="4" fontId="0" fillId="0" borderId="15" xfId="0" applyNumberFormat="1" applyFont="1" applyFill="1" applyBorder="1"/>
    <xf numFmtId="10" fontId="0" fillId="0" borderId="0" xfId="0" applyNumberFormat="1" applyFont="1" applyFill="1" applyBorder="1"/>
    <xf numFmtId="10" fontId="0" fillId="0" borderId="11" xfId="0" applyNumberFormat="1" applyFont="1" applyFill="1" applyBorder="1"/>
    <xf numFmtId="0" fontId="0" fillId="0" borderId="0" xfId="0" applyFont="1" applyFill="1" applyBorder="1"/>
    <xf numFmtId="0" fontId="0" fillId="0" borderId="12" xfId="0" applyFont="1" applyFill="1" applyBorder="1"/>
    <xf numFmtId="0" fontId="0" fillId="0" borderId="12" xfId="0" quotePrefix="1" applyFont="1" applyFill="1" applyBorder="1"/>
    <xf numFmtId="166" fontId="0" fillId="0" borderId="10" xfId="0" applyNumberFormat="1" applyFont="1" applyFill="1" applyBorder="1"/>
    <xf numFmtId="166" fontId="0" fillId="0" borderId="13" xfId="0" applyNumberFormat="1" applyFont="1" applyFill="1" applyBorder="1"/>
    <xf numFmtId="0" fontId="0" fillId="0" borderId="17" xfId="0" applyFont="1" applyFill="1" applyBorder="1"/>
    <xf numFmtId="166" fontId="0" fillId="0" borderId="18" xfId="0" applyNumberFormat="1" applyFont="1" applyFill="1" applyBorder="1"/>
    <xf numFmtId="166" fontId="0" fillId="0" borderId="17" xfId="0" applyNumberFormat="1" applyFont="1" applyFill="1" applyBorder="1"/>
    <xf numFmtId="0" fontId="0" fillId="0" borderId="16" xfId="0" applyFont="1" applyFill="1" applyBorder="1"/>
    <xf numFmtId="166" fontId="0" fillId="0" borderId="19" xfId="0" applyNumberFormat="1" applyFont="1" applyBorder="1"/>
    <xf numFmtId="166" fontId="0" fillId="0" borderId="11" xfId="0" applyNumberFormat="1" applyFont="1" applyFill="1" applyBorder="1"/>
    <xf numFmtId="0" fontId="6" fillId="0" borderId="0" xfId="0" applyFont="1" applyFill="1" applyBorder="1"/>
    <xf numFmtId="0" fontId="6" fillId="0" borderId="0" xfId="0" applyFont="1" applyFill="1"/>
    <xf numFmtId="0" fontId="0" fillId="0" borderId="3" xfId="0" applyFont="1" applyFill="1" applyBorder="1"/>
    <xf numFmtId="0" fontId="7" fillId="0" borderId="0" xfId="3" applyFont="1" applyFill="1" applyBorder="1" applyAlignment="1">
      <alignment horizontal="right" wrapText="1"/>
    </xf>
    <xf numFmtId="164" fontId="7" fillId="0" borderId="0" xfId="3" applyNumberFormat="1" applyFont="1" applyFill="1" applyBorder="1" applyAlignment="1">
      <alignment horizontal="right" wrapText="1"/>
    </xf>
    <xf numFmtId="0" fontId="7" fillId="0" borderId="0" xfId="3" applyFont="1" applyFill="1" applyBorder="1" applyAlignment="1">
      <alignment horizontal="left" wrapText="1"/>
    </xf>
    <xf numFmtId="0" fontId="1" fillId="0" borderId="0" xfId="0" applyFont="1" applyFill="1"/>
    <xf numFmtId="0" fontId="1" fillId="0" borderId="0" xfId="0" applyFont="1" applyFill="1" applyBorder="1"/>
    <xf numFmtId="0" fontId="1" fillId="0" borderId="4" xfId="0" applyFont="1" applyFill="1" applyBorder="1"/>
    <xf numFmtId="0" fontId="1" fillId="0" borderId="2" xfId="0" applyFont="1" applyFill="1" applyBorder="1" applyAlignment="1">
      <alignment horizontal="center"/>
    </xf>
    <xf numFmtId="0" fontId="1" fillId="0" borderId="1" xfId="0" applyFont="1" applyFill="1" applyBorder="1"/>
    <xf numFmtId="0" fontId="1" fillId="0" borderId="14" xfId="0" applyFont="1" applyFill="1" applyBorder="1"/>
    <xf numFmtId="0" fontId="1" fillId="0" borderId="5" xfId="0" applyFont="1" applyFill="1" applyBorder="1"/>
    <xf numFmtId="0" fontId="1" fillId="0" borderId="1" xfId="0" applyFont="1" applyFill="1" applyBorder="1" applyAlignment="1">
      <alignment wrapText="1"/>
    </xf>
    <xf numFmtId="0" fontId="1" fillId="0" borderId="5" xfId="0" applyFont="1" applyFill="1" applyBorder="1" applyAlignment="1">
      <alignment wrapText="1"/>
    </xf>
    <xf numFmtId="0" fontId="1" fillId="0" borderId="8" xfId="0" applyFont="1" applyFill="1" applyBorder="1" applyAlignment="1">
      <alignment wrapText="1"/>
    </xf>
    <xf numFmtId="0" fontId="1" fillId="0" borderId="0" xfId="0" applyFont="1" applyBorder="1"/>
    <xf numFmtId="0" fontId="1" fillId="0" borderId="0" xfId="0" applyFont="1" applyAlignment="1"/>
    <xf numFmtId="0" fontId="8" fillId="0" borderId="0" xfId="0" applyFont="1" applyFill="1"/>
    <xf numFmtId="0" fontId="1" fillId="0" borderId="17" xfId="0" applyFont="1" applyBorder="1"/>
    <xf numFmtId="0" fontId="1" fillId="0" borderId="0" xfId="0" applyFont="1" applyAlignment="1">
      <alignment wrapText="1"/>
    </xf>
    <xf numFmtId="0" fontId="1" fillId="0" borderId="1" xfId="0" applyFont="1" applyBorder="1"/>
    <xf numFmtId="0" fontId="1" fillId="0" borderId="0" xfId="0" applyFont="1" applyFill="1" applyAlignment="1"/>
    <xf numFmtId="0" fontId="8" fillId="0" borderId="0" xfId="0" applyFont="1" applyFill="1" applyBorder="1"/>
    <xf numFmtId="0" fontId="1" fillId="0" borderId="17" xfId="0" applyFont="1" applyFill="1" applyBorder="1"/>
    <xf numFmtId="0" fontId="1" fillId="0" borderId="0" xfId="0" applyFont="1" applyAlignment="1">
      <alignment vertical="center"/>
    </xf>
    <xf numFmtId="0" fontId="9" fillId="0" borderId="0" xfId="0" applyFont="1"/>
    <xf numFmtId="0" fontId="0" fillId="0" borderId="0" xfId="0" applyAlignment="1">
      <alignment vertical="center" wrapText="1"/>
    </xf>
    <xf numFmtId="0" fontId="0" fillId="0" borderId="0" xfId="0" applyAlignment="1">
      <alignment horizontal="left" vertical="top" wrapText="1"/>
    </xf>
    <xf numFmtId="0" fontId="10" fillId="0" borderId="0" xfId="0" applyFont="1" applyAlignment="1">
      <alignment horizontal="left" vertical="center"/>
    </xf>
    <xf numFmtId="1" fontId="0" fillId="0" borderId="0" xfId="0" applyNumberFormat="1" applyFont="1" applyFill="1"/>
    <xf numFmtId="168" fontId="0" fillId="0" borderId="0" xfId="0" applyNumberFormat="1" applyFont="1"/>
    <xf numFmtId="1" fontId="0" fillId="0" borderId="0" xfId="0" applyNumberFormat="1" applyFont="1"/>
    <xf numFmtId="166" fontId="0" fillId="0" borderId="0" xfId="0" applyNumberFormat="1" applyBorder="1"/>
    <xf numFmtId="169" fontId="0" fillId="0" borderId="0" xfId="9" applyNumberFormat="1" applyFont="1" applyBorder="1"/>
    <xf numFmtId="0" fontId="0" fillId="0" borderId="0" xfId="0" applyAlignment="1">
      <alignment horizontal="left" vertical="center" wrapText="1"/>
    </xf>
    <xf numFmtId="0" fontId="11" fillId="0" borderId="0" xfId="0" applyFont="1" applyAlignment="1">
      <alignment vertical="center" wrapText="1"/>
    </xf>
    <xf numFmtId="0" fontId="14" fillId="0" borderId="0" xfId="0" applyFont="1" applyAlignment="1">
      <alignment vertical="center" wrapText="1"/>
    </xf>
    <xf numFmtId="0" fontId="0" fillId="0" borderId="0" xfId="0" applyFill="1" applyAlignment="1">
      <alignment wrapText="1"/>
    </xf>
    <xf numFmtId="0" fontId="0" fillId="0" borderId="12" xfId="0" applyFill="1" applyBorder="1"/>
    <xf numFmtId="0" fontId="0" fillId="0" borderId="0" xfId="0" applyFill="1" applyBorder="1"/>
    <xf numFmtId="0" fontId="0" fillId="0" borderId="11" xfId="0" applyFont="1" applyFill="1" applyBorder="1"/>
    <xf numFmtId="0" fontId="0" fillId="0" borderId="9" xfId="0" applyFont="1" applyFill="1" applyBorder="1"/>
    <xf numFmtId="3" fontId="0" fillId="0" borderId="12" xfId="0" applyNumberFormat="1" applyFont="1" applyFill="1" applyBorder="1"/>
    <xf numFmtId="3" fontId="0" fillId="0" borderId="10" xfId="0" applyNumberFormat="1" applyFont="1" applyFill="1" applyBorder="1"/>
    <xf numFmtId="0" fontId="5" fillId="0" borderId="0" xfId="0" applyFont="1" applyFill="1"/>
    <xf numFmtId="0" fontId="1" fillId="0" borderId="3" xfId="0" applyFont="1" applyFill="1" applyBorder="1"/>
    <xf numFmtId="0" fontId="0" fillId="0" borderId="4" xfId="0" applyFont="1" applyFill="1" applyBorder="1"/>
    <xf numFmtId="0" fontId="0" fillId="0" borderId="14" xfId="0" applyFont="1" applyFill="1" applyBorder="1"/>
    <xf numFmtId="0" fontId="0" fillId="0" borderId="15" xfId="0" quotePrefix="1" applyFont="1" applyFill="1" applyBorder="1"/>
    <xf numFmtId="165" fontId="0" fillId="0" borderId="10" xfId="0" applyNumberFormat="1" applyFont="1" applyFill="1" applyBorder="1"/>
    <xf numFmtId="165" fontId="0" fillId="0" borderId="12" xfId="0" applyNumberFormat="1" applyFont="1" applyFill="1" applyBorder="1"/>
    <xf numFmtId="165" fontId="5" fillId="0" borderId="0" xfId="0" applyNumberFormat="1" applyFont="1" applyFill="1"/>
    <xf numFmtId="2" fontId="0" fillId="0" borderId="12" xfId="0" applyNumberFormat="1" applyFont="1" applyFill="1" applyBorder="1"/>
    <xf numFmtId="2" fontId="0" fillId="0" borderId="0" xfId="0" applyNumberFormat="1" applyFont="1" applyFill="1" applyBorder="1"/>
    <xf numFmtId="166" fontId="0" fillId="0" borderId="15" xfId="0" quotePrefix="1" applyNumberFormat="1" applyFont="1" applyFill="1" applyBorder="1"/>
    <xf numFmtId="167" fontId="0" fillId="0" borderId="10" xfId="0" applyNumberFormat="1" applyFill="1" applyBorder="1"/>
    <xf numFmtId="166" fontId="0" fillId="0" borderId="19" xfId="0" quotePrefix="1" applyNumberFormat="1" applyFont="1" applyFill="1" applyBorder="1"/>
    <xf numFmtId="166" fontId="0" fillId="0" borderId="18" xfId="0" quotePrefix="1" applyNumberFormat="1" applyFont="1" applyFill="1" applyBorder="1"/>
    <xf numFmtId="166" fontId="0" fillId="0" borderId="17" xfId="0" quotePrefix="1" applyNumberFormat="1" applyFont="1" applyFill="1" applyBorder="1"/>
    <xf numFmtId="167" fontId="0" fillId="0" borderId="16" xfId="0" applyNumberFormat="1" applyFill="1" applyBorder="1"/>
    <xf numFmtId="0" fontId="10" fillId="0" borderId="0" xfId="0" applyFont="1" applyFill="1" applyAlignment="1">
      <alignment horizontal="left" vertical="center"/>
    </xf>
    <xf numFmtId="0" fontId="0" fillId="0" borderId="0" xfId="0" applyFill="1" applyAlignment="1">
      <alignment vertical="center" wrapText="1"/>
    </xf>
    <xf numFmtId="166" fontId="5" fillId="0" borderId="0" xfId="0" applyNumberFormat="1" applyFont="1" applyFill="1"/>
    <xf numFmtId="2" fontId="5" fillId="0" borderId="0" xfId="0" applyNumberFormat="1" applyFont="1" applyFill="1"/>
    <xf numFmtId="0" fontId="0" fillId="0" borderId="0" xfId="0" applyAlignment="1">
      <alignment horizontal="left" vertical="center" wrapText="1"/>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4" fillId="0" borderId="0" xfId="0" applyFont="1" applyAlignment="1">
      <alignment horizontal="left" wrapText="1"/>
    </xf>
    <xf numFmtId="0" fontId="0" fillId="0" borderId="0" xfId="0" applyFill="1" applyAlignment="1">
      <alignment horizontal="left" vertical="center" wrapText="1"/>
    </xf>
    <xf numFmtId="0" fontId="4" fillId="0" borderId="0" xfId="0" applyFont="1" applyFill="1" applyAlignment="1">
      <alignment horizontal="left" wrapText="1"/>
    </xf>
  </cellXfs>
  <cellStyles count="10">
    <cellStyle name="Comma" xfId="8" builtinId="3"/>
    <cellStyle name="Comma 2" xfId="1" xr:uid="{00000000-0005-0000-0000-000001000000}"/>
    <cellStyle name="Currency 2" xfId="2" xr:uid="{00000000-0005-0000-0000-000002000000}"/>
    <cellStyle name="Normal" xfId="0" builtinId="0"/>
    <cellStyle name="Normal 2" xfId="3" xr:uid="{00000000-0005-0000-0000-000004000000}"/>
    <cellStyle name="Normal 3" xfId="4" xr:uid="{00000000-0005-0000-0000-000005000000}"/>
    <cellStyle name="Normal 4" xfId="5" xr:uid="{00000000-0005-0000-0000-000006000000}"/>
    <cellStyle name="Normal 5" xfId="6" xr:uid="{00000000-0005-0000-0000-000007000000}"/>
    <cellStyle name="Percent" xfId="9" builtinId="5"/>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93" t="s">
        <v>24</v>
      </c>
      <c r="J2" s="94"/>
    </row>
    <row r="3" spans="2:10" ht="72">
      <c r="B3" s="95" t="s">
        <v>54</v>
      </c>
    </row>
    <row r="4" spans="2:10">
      <c r="B4" s="95"/>
    </row>
    <row r="5" spans="2:10" ht="43.2">
      <c r="B5" s="2" t="s">
        <v>55</v>
      </c>
    </row>
    <row r="6" spans="2:10">
      <c r="B6" s="95"/>
    </row>
    <row r="7" spans="2:10" ht="48" customHeight="1">
      <c r="B7" s="96" t="s">
        <v>47</v>
      </c>
    </row>
    <row r="8" spans="2:10">
      <c r="B8" s="95"/>
    </row>
    <row r="9" spans="2:10">
      <c r="B9" s="104" t="s">
        <v>48</v>
      </c>
    </row>
    <row r="10" spans="2:10" ht="28.8">
      <c r="B10" s="103" t="s">
        <v>49</v>
      </c>
    </row>
    <row r="11" spans="2:10">
      <c r="B11" s="95"/>
    </row>
    <row r="12" spans="2:10" ht="43.2">
      <c r="B12" s="95" t="s">
        <v>27</v>
      </c>
    </row>
    <row r="13" spans="2:10">
      <c r="B13" s="105"/>
    </row>
    <row r="14" spans="2:10" ht="28.8">
      <c r="B14" s="95" t="s">
        <v>50</v>
      </c>
    </row>
    <row r="15" spans="2:10">
      <c r="B15" s="9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zoomScaleNormal="100" workbookViewId="0"/>
  </sheetViews>
  <sheetFormatPr defaultRowHeight="14.4"/>
  <cols>
    <col min="1" max="1" width="3.44140625" style="25" customWidth="1"/>
    <col min="2" max="3" width="3.33203125" style="25" customWidth="1"/>
    <col min="4" max="4" width="22" style="25" customWidth="1"/>
    <col min="5" max="5" width="13.6640625" style="25" customWidth="1"/>
    <col min="6" max="6" width="14.88671875" style="25" customWidth="1"/>
    <col min="7" max="8" width="13.109375" style="25" customWidth="1"/>
    <col min="9" max="9" width="16" style="25" customWidth="1"/>
    <col min="10" max="10" width="19.88671875" style="25" customWidth="1"/>
    <col min="12" max="12" width="19.88671875" customWidth="1"/>
    <col min="13" max="14" width="9" customWidth="1"/>
  </cols>
  <sheetData>
    <row r="1" spans="1:17">
      <c r="A1" s="74" t="s">
        <v>25</v>
      </c>
    </row>
    <row r="2" spans="1:17">
      <c r="A2" s="74"/>
      <c r="E2" s="74" t="s">
        <v>45</v>
      </c>
      <c r="F2" s="74"/>
      <c r="G2" s="74"/>
      <c r="H2" s="74"/>
      <c r="I2" s="74"/>
      <c r="J2" s="74"/>
    </row>
    <row r="3" spans="1:17">
      <c r="A3" s="90"/>
      <c r="E3" s="74"/>
      <c r="F3" s="74"/>
      <c r="G3" s="74"/>
      <c r="H3" s="74"/>
      <c r="I3" s="74"/>
      <c r="J3" s="74"/>
    </row>
    <row r="4" spans="1:17">
      <c r="A4" s="75"/>
      <c r="B4" s="57"/>
      <c r="E4" s="76"/>
      <c r="F4" s="134" t="s">
        <v>38</v>
      </c>
      <c r="G4" s="135"/>
      <c r="H4" s="77" t="s">
        <v>19</v>
      </c>
      <c r="I4" s="134" t="s">
        <v>40</v>
      </c>
      <c r="J4" s="136"/>
      <c r="K4" s="3"/>
    </row>
    <row r="5" spans="1:17" ht="43.2">
      <c r="A5" s="91" t="s">
        <v>30</v>
      </c>
      <c r="B5" s="57"/>
      <c r="C5" s="57"/>
      <c r="D5" s="39"/>
      <c r="E5" s="80" t="s">
        <v>37</v>
      </c>
      <c r="F5" s="81" t="s">
        <v>28</v>
      </c>
      <c r="G5" s="81" t="s">
        <v>29</v>
      </c>
      <c r="H5" s="82" t="s">
        <v>19</v>
      </c>
      <c r="I5" s="81" t="s">
        <v>39</v>
      </c>
      <c r="J5" s="83" t="s">
        <v>1</v>
      </c>
      <c r="K5" s="6"/>
      <c r="M5" s="5"/>
      <c r="N5" s="5"/>
      <c r="O5" s="5"/>
      <c r="P5" s="5"/>
      <c r="Q5" s="5"/>
    </row>
    <row r="6" spans="1:17">
      <c r="A6" s="1" t="s">
        <v>2</v>
      </c>
      <c r="B6"/>
      <c r="C6"/>
      <c r="D6"/>
      <c r="E6" s="50">
        <f>SUM(F7,G7,H7)</f>
        <v>5461731</v>
      </c>
      <c r="F6" s="51"/>
      <c r="G6" s="51"/>
      <c r="H6" s="50"/>
      <c r="I6" s="51"/>
      <c r="J6" s="39"/>
      <c r="K6" s="6"/>
      <c r="M6" s="5"/>
      <c r="N6" s="5"/>
      <c r="O6" s="5"/>
      <c r="P6" s="5"/>
      <c r="Q6" s="5"/>
    </row>
    <row r="7" spans="1:17">
      <c r="A7" s="1"/>
      <c r="B7" t="s">
        <v>31</v>
      </c>
      <c r="C7"/>
      <c r="D7"/>
      <c r="E7" s="52"/>
      <c r="F7" s="53">
        <f>'Per case assumptions 2018'!F10</f>
        <v>4906356.6310000001</v>
      </c>
      <c r="G7" s="53">
        <f>'Per case assumptions 2018'!G10</f>
        <v>540711.36899999995</v>
      </c>
      <c r="H7" s="52">
        <f>'Per case assumptions 2018'!H10</f>
        <v>14663</v>
      </c>
      <c r="I7" s="53">
        <f>'Per case assumptions 2018'!I10</f>
        <v>14514</v>
      </c>
      <c r="J7" s="53">
        <f>'Per case assumptions 2018'!J10</f>
        <v>149</v>
      </c>
      <c r="K7" s="6"/>
      <c r="M7" s="5"/>
      <c r="N7" s="5"/>
      <c r="O7" s="5"/>
      <c r="P7" s="5"/>
      <c r="Q7" s="5"/>
    </row>
    <row r="8" spans="1:17">
      <c r="A8" s="74"/>
      <c r="E8" s="54"/>
      <c r="F8" s="55"/>
      <c r="G8" s="55"/>
      <c r="H8" s="22"/>
      <c r="I8" s="56"/>
      <c r="J8" s="40"/>
      <c r="K8" s="6"/>
      <c r="M8" s="5"/>
      <c r="N8" s="5"/>
      <c r="O8" s="5"/>
      <c r="P8" s="5"/>
      <c r="Q8" s="5"/>
    </row>
    <row r="9" spans="1:17">
      <c r="A9" s="74"/>
      <c r="E9" s="26"/>
      <c r="F9" s="57"/>
      <c r="G9" s="57"/>
      <c r="H9" s="26"/>
      <c r="I9" s="58"/>
      <c r="J9" s="39"/>
      <c r="K9" s="6"/>
      <c r="L9" s="5"/>
      <c r="M9" s="5"/>
      <c r="N9" s="5"/>
      <c r="O9" s="5"/>
      <c r="P9" s="5"/>
      <c r="Q9" s="5"/>
    </row>
    <row r="10" spans="1:17">
      <c r="A10" s="74" t="s">
        <v>32</v>
      </c>
      <c r="E10" s="26"/>
      <c r="F10" s="57"/>
      <c r="G10" s="57"/>
      <c r="H10" s="26"/>
      <c r="I10" s="58"/>
      <c r="J10" s="39"/>
      <c r="K10" s="6"/>
      <c r="L10" s="5"/>
      <c r="M10" s="5"/>
      <c r="N10" s="5"/>
      <c r="O10" s="5"/>
      <c r="P10" s="5"/>
      <c r="Q10" s="5"/>
    </row>
    <row r="11" spans="1:17">
      <c r="A11" s="74"/>
      <c r="B11" s="9" t="s">
        <v>33</v>
      </c>
      <c r="E11" s="26"/>
      <c r="F11" s="27"/>
      <c r="G11" s="27">
        <f>G$7*'Per case assumptions 2018'!G17*'Per case assumptions 2018'!G18</f>
        <v>110558576.84884474</v>
      </c>
      <c r="H11" s="35">
        <f>H$7*'Per case assumptions 2018'!H17*'Per case assumptions 2018'!H18</f>
        <v>1499062.6286744587</v>
      </c>
      <c r="I11" s="34">
        <f>I$7*'Per case assumptions 2018'!I17*'Per case assumptions 2018'!I18</f>
        <v>2119756.7241727086</v>
      </c>
      <c r="J11" s="39"/>
      <c r="K11" s="6"/>
      <c r="L11" s="101"/>
      <c r="M11" s="102"/>
      <c r="N11" s="9"/>
      <c r="O11" s="5"/>
      <c r="P11" s="5"/>
      <c r="Q11" s="5"/>
    </row>
    <row r="12" spans="1:17">
      <c r="A12" s="74"/>
      <c r="B12" s="9" t="s">
        <v>21</v>
      </c>
      <c r="E12" s="26"/>
      <c r="F12" s="27"/>
      <c r="G12" s="27">
        <f>G$7*'Per case assumptions 2018'!G20*'Per case assumptions 2018'!G21</f>
        <v>37877513.521223925</v>
      </c>
      <c r="H12" s="35">
        <f>H$7*'Per case assumptions 2018'!H20*'Per case assumptions 2018'!H21</f>
        <v>3081484.9433748806</v>
      </c>
      <c r="I12" s="34">
        <f>I$7*'Per case assumptions 2018'!I20*'Per case assumptions 2018'!I21</f>
        <v>0</v>
      </c>
      <c r="J12" s="39"/>
      <c r="L12" s="101"/>
      <c r="M12" s="102"/>
      <c r="N12" s="9"/>
    </row>
    <row r="13" spans="1:17">
      <c r="A13" s="74"/>
      <c r="B13" s="9" t="s">
        <v>8</v>
      </c>
      <c r="E13" s="26"/>
      <c r="F13" s="27"/>
      <c r="G13" s="27">
        <f>G$7*'Per case assumptions 2018'!G23*'Per case assumptions 2018'!G24</f>
        <v>130668057.46488869</v>
      </c>
      <c r="H13" s="35">
        <f>H$7*'Per case assumptions 2018'!H23*'Per case assumptions 2018'!H24</f>
        <v>2362302.4980975427</v>
      </c>
      <c r="I13" s="34">
        <f>I$7*'Per case assumptions 2018'!I23*'Per case assumptions 2018'!I24</f>
        <v>0</v>
      </c>
      <c r="J13" s="39"/>
      <c r="L13" s="101"/>
      <c r="M13" s="102"/>
      <c r="N13" s="9"/>
    </row>
    <row r="14" spans="1:17">
      <c r="A14" s="74"/>
      <c r="B14" s="9" t="s">
        <v>9</v>
      </c>
      <c r="E14" s="26"/>
      <c r="F14" s="27"/>
      <c r="G14" s="27"/>
      <c r="H14" s="35">
        <f>H$7*'Per case assumptions 2018'!H26*'Per case assumptions 2018'!H27</f>
        <v>436495189.5590266</v>
      </c>
      <c r="I14" s="27"/>
      <c r="J14" s="39"/>
      <c r="L14" s="101"/>
      <c r="M14" s="102"/>
      <c r="N14" s="9"/>
    </row>
    <row r="15" spans="1:17">
      <c r="A15" s="74"/>
      <c r="B15" s="1" t="s">
        <v>22</v>
      </c>
      <c r="E15" s="26"/>
      <c r="F15" s="27"/>
      <c r="G15" s="28">
        <f>SUM(G11:G14)</f>
        <v>279104147.83495736</v>
      </c>
      <c r="H15" s="29">
        <f t="shared" ref="H15:I15" si="0">SUM(H11:H14)</f>
        <v>443438039.62917346</v>
      </c>
      <c r="I15" s="28">
        <f t="shared" si="0"/>
        <v>2119756.7241727086</v>
      </c>
      <c r="J15" s="39"/>
      <c r="M15" s="102"/>
    </row>
    <row r="16" spans="1:17">
      <c r="A16" s="74"/>
      <c r="E16" s="26"/>
      <c r="F16" s="27"/>
      <c r="G16" s="27"/>
      <c r="H16" s="35"/>
      <c r="I16" s="34"/>
      <c r="J16" s="39"/>
      <c r="M16" s="102"/>
    </row>
    <row r="17" spans="1:14">
      <c r="A17" s="74" t="s">
        <v>15</v>
      </c>
      <c r="E17" s="26"/>
      <c r="F17" s="57"/>
      <c r="G17" s="57"/>
      <c r="H17" s="26"/>
      <c r="I17" s="59"/>
      <c r="J17" s="60">
        <f>J7*'Per case assumptions 2018'!J40</f>
        <v>1445689856.7110114</v>
      </c>
      <c r="L17" s="4"/>
      <c r="M17" s="102"/>
      <c r="N17" s="74"/>
    </row>
    <row r="18" spans="1:14">
      <c r="A18" s="74"/>
      <c r="E18" s="26"/>
      <c r="F18" s="57"/>
      <c r="G18" s="57"/>
      <c r="H18" s="26"/>
      <c r="I18" s="59"/>
      <c r="J18" s="60"/>
      <c r="M18" s="102"/>
    </row>
    <row r="19" spans="1:14">
      <c r="A19" s="74" t="s">
        <v>34</v>
      </c>
      <c r="E19" s="26"/>
      <c r="F19" s="8">
        <f>F7*'Per case assumptions 2018'!F32*'Per case assumptions 2018'!F33*'Per case assumptions 2018'!F34</f>
        <v>298951435.02664119</v>
      </c>
      <c r="G19" s="27">
        <f>G7*'Per case assumptions 2018'!G32*'Per case assumptions 2018'!G33*'Per case assumptions 2018'!G34</f>
        <v>91325319.902408272</v>
      </c>
      <c r="H19" s="35">
        <f>H7*'Per case assumptions 2018'!H32*'Per case assumptions 2018'!H33*'Per case assumptions 2018'!H34</f>
        <v>3828944.5215659132</v>
      </c>
      <c r="I19" s="34">
        <f>I7*'Per case assumptions 2018'!I32*'Per case assumptions 2018'!I33*'Per case assumptions 2018'!I34</f>
        <v>2526690.7999261073</v>
      </c>
      <c r="J19" s="39"/>
      <c r="L19" s="4"/>
      <c r="M19" s="102"/>
      <c r="N19" s="74"/>
    </row>
    <row r="20" spans="1:14">
      <c r="A20" s="74"/>
      <c r="E20" s="26"/>
      <c r="F20" s="27"/>
      <c r="G20" s="27"/>
      <c r="H20" s="35"/>
      <c r="I20" s="61"/>
      <c r="J20" s="39"/>
    </row>
    <row r="21" spans="1:14">
      <c r="A21" s="74" t="s">
        <v>35</v>
      </c>
      <c r="E21" s="58"/>
      <c r="F21" s="11">
        <f>SUM(F15:F19)</f>
        <v>298951435.02664119</v>
      </c>
      <c r="G21" s="10">
        <f>SUM(G15:G19)</f>
        <v>370429467.7373656</v>
      </c>
      <c r="H21" s="12">
        <f>SUM(H15:H19)</f>
        <v>447266984.15073937</v>
      </c>
      <c r="I21" s="11">
        <f>SUM(I15:I19)</f>
        <v>4646447.5240988154</v>
      </c>
      <c r="J21" s="30">
        <f>J17</f>
        <v>1445689856.7110114</v>
      </c>
      <c r="K21" s="4"/>
      <c r="L21" s="4"/>
      <c r="M21" s="4"/>
    </row>
    <row r="22" spans="1:14">
      <c r="A22" s="74"/>
      <c r="E22" s="58"/>
      <c r="F22" s="34"/>
      <c r="G22" s="27"/>
      <c r="H22" s="27"/>
      <c r="I22" s="27"/>
      <c r="J22" s="39"/>
    </row>
    <row r="23" spans="1:14" ht="15" thickBot="1">
      <c r="A23" s="92" t="s">
        <v>36</v>
      </c>
      <c r="B23" s="62"/>
      <c r="C23" s="62"/>
      <c r="D23" s="62"/>
      <c r="E23" s="63">
        <f>SUM(F21:N21)</f>
        <v>2566984191.1498566</v>
      </c>
      <c r="F23" s="63"/>
      <c r="G23" s="64"/>
      <c r="H23" s="64"/>
      <c r="I23" s="64"/>
      <c r="J23" s="65"/>
    </row>
    <row r="24" spans="1:14" ht="15" thickTop="1">
      <c r="F24" s="98"/>
      <c r="G24" s="98"/>
      <c r="H24" s="98"/>
      <c r="I24" s="98"/>
      <c r="J24" s="98"/>
      <c r="L24" s="95"/>
    </row>
    <row r="25" spans="1:14" ht="90" customHeight="1">
      <c r="A25" s="137" t="s">
        <v>51</v>
      </c>
      <c r="B25" s="137"/>
      <c r="C25" s="137"/>
      <c r="D25" s="137"/>
      <c r="E25" s="137"/>
      <c r="F25" s="137"/>
      <c r="G25" s="137"/>
      <c r="H25" s="137"/>
      <c r="I25" s="137"/>
      <c r="J25" s="137"/>
      <c r="K25" s="137"/>
      <c r="L25" s="137"/>
    </row>
    <row r="26" spans="1:14">
      <c r="A26"/>
      <c r="B26"/>
      <c r="C26"/>
      <c r="D26"/>
      <c r="E26"/>
      <c r="F26"/>
      <c r="G26"/>
      <c r="H26"/>
      <c r="I26"/>
      <c r="J26"/>
    </row>
    <row r="27" spans="1:14" ht="20.399999999999999" customHeight="1">
      <c r="A27" t="s">
        <v>52</v>
      </c>
      <c r="B27"/>
      <c r="C27"/>
      <c r="D27"/>
      <c r="E27"/>
      <c r="F27"/>
      <c r="G27"/>
      <c r="H27"/>
      <c r="I27"/>
      <c r="J27"/>
    </row>
    <row r="28" spans="1:14" ht="15" customHeight="1">
      <c r="A28"/>
      <c r="B28"/>
      <c r="C28"/>
      <c r="D28"/>
      <c r="E28"/>
      <c r="F28"/>
      <c r="G28"/>
      <c r="H28"/>
      <c r="I28"/>
      <c r="J28"/>
    </row>
    <row r="29" spans="1:14">
      <c r="A29" s="133" t="s">
        <v>26</v>
      </c>
      <c r="B29" s="133"/>
      <c r="C29" s="133"/>
      <c r="D29" s="133"/>
      <c r="E29" s="133"/>
      <c r="F29" s="133"/>
      <c r="G29" s="133"/>
      <c r="H29" s="133"/>
      <c r="I29" s="133"/>
      <c r="J29" s="133"/>
    </row>
    <row r="30" spans="1:14" ht="38.25" customHeight="1">
      <c r="A30" s="97"/>
      <c r="B30"/>
      <c r="C30" s="133" t="s">
        <v>49</v>
      </c>
      <c r="D30" s="133"/>
      <c r="E30" s="133"/>
      <c r="F30" s="133"/>
      <c r="G30" s="133"/>
      <c r="H30" s="133"/>
      <c r="I30" s="133"/>
      <c r="J30" s="133"/>
      <c r="K30" s="133"/>
    </row>
    <row r="31" spans="1:14">
      <c r="A31"/>
      <c r="B31"/>
      <c r="C31" s="95"/>
      <c r="D31"/>
      <c r="E31"/>
      <c r="F31"/>
      <c r="G31"/>
      <c r="H31"/>
      <c r="I31"/>
      <c r="J31"/>
    </row>
    <row r="32" spans="1:14" ht="37.5" customHeight="1">
      <c r="A32"/>
      <c r="B32"/>
      <c r="C32" s="133" t="s">
        <v>27</v>
      </c>
      <c r="D32" s="133"/>
      <c r="E32" s="133"/>
      <c r="F32" s="133"/>
      <c r="G32" s="133"/>
      <c r="H32" s="133"/>
      <c r="I32" s="133"/>
      <c r="J32" s="133"/>
      <c r="K32" s="133"/>
    </row>
  </sheetData>
  <mergeCells count="6">
    <mergeCell ref="C32:K32"/>
    <mergeCell ref="F4:G4"/>
    <mergeCell ref="I4:J4"/>
    <mergeCell ref="A29:J29"/>
    <mergeCell ref="C30:K30"/>
    <mergeCell ref="A25:L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zoomScaleNormal="100" workbookViewId="0"/>
  </sheetViews>
  <sheetFormatPr defaultRowHeight="14.4"/>
  <cols>
    <col min="1" max="1" width="3.44140625" style="9" customWidth="1"/>
    <col min="2" max="3" width="3.33203125" style="9" customWidth="1"/>
    <col min="4" max="4" width="22.109375" style="9" customWidth="1"/>
    <col min="5" max="5" width="13.6640625" style="9" customWidth="1"/>
    <col min="6" max="6" width="14.88671875" style="9" customWidth="1"/>
    <col min="7" max="8" width="13.109375" style="9" customWidth="1"/>
    <col min="9" max="9" width="14.6640625" style="9" customWidth="1"/>
    <col min="10" max="10" width="19.88671875" style="9" customWidth="1"/>
    <col min="11" max="11" width="80.33203125" customWidth="1"/>
    <col min="12" max="12" width="16" customWidth="1"/>
    <col min="13" max="14" width="9" customWidth="1"/>
  </cols>
  <sheetData>
    <row r="1" spans="1:19">
      <c r="A1" s="74" t="s">
        <v>25</v>
      </c>
    </row>
    <row r="2" spans="1:19">
      <c r="A2" s="85"/>
      <c r="E2" s="1" t="s">
        <v>44</v>
      </c>
      <c r="F2" s="1"/>
      <c r="G2" s="1"/>
      <c r="H2" s="1"/>
      <c r="I2" s="1"/>
      <c r="J2" s="1"/>
    </row>
    <row r="3" spans="1:19">
      <c r="A3" s="84"/>
      <c r="B3" s="13"/>
      <c r="E3" s="89"/>
      <c r="F3" s="89"/>
      <c r="G3" s="89"/>
      <c r="H3" s="89"/>
      <c r="I3" s="89"/>
      <c r="J3" s="89"/>
      <c r="L3" s="2"/>
    </row>
    <row r="4" spans="1:19">
      <c r="A4" s="75"/>
      <c r="B4" s="57"/>
      <c r="C4" s="25"/>
      <c r="D4" s="25"/>
      <c r="E4" s="76"/>
      <c r="F4" s="134" t="s">
        <v>38</v>
      </c>
      <c r="G4" s="135"/>
      <c r="H4" s="77" t="s">
        <v>19</v>
      </c>
      <c r="I4" s="134" t="s">
        <v>40</v>
      </c>
      <c r="J4" s="136"/>
      <c r="K4" s="3"/>
      <c r="L4" s="2"/>
    </row>
    <row r="5" spans="1:19" ht="43.2">
      <c r="A5" s="86" t="s">
        <v>41</v>
      </c>
      <c r="B5" s="25"/>
      <c r="C5" s="25"/>
      <c r="D5" s="25"/>
      <c r="E5" s="80" t="s">
        <v>37</v>
      </c>
      <c r="F5" s="81" t="s">
        <v>28</v>
      </c>
      <c r="G5" s="81" t="s">
        <v>29</v>
      </c>
      <c r="H5" s="82" t="s">
        <v>19</v>
      </c>
      <c r="I5" s="81" t="s">
        <v>39</v>
      </c>
      <c r="J5" s="83" t="s">
        <v>1</v>
      </c>
      <c r="K5" s="6"/>
      <c r="L5" s="5"/>
      <c r="M5" s="5"/>
      <c r="N5" s="5"/>
      <c r="O5" s="5"/>
      <c r="P5" s="5"/>
      <c r="Q5" s="5"/>
    </row>
    <row r="6" spans="1:19">
      <c r="A6" s="1" t="s">
        <v>2</v>
      </c>
      <c r="E6" s="15">
        <f>SUM(F7,G7,H7)</f>
        <v>3227078</v>
      </c>
      <c r="F6" s="16"/>
      <c r="G6" s="16"/>
      <c r="H6" s="15"/>
      <c r="I6" s="16"/>
      <c r="J6" s="31"/>
      <c r="K6" s="6"/>
      <c r="L6" s="5"/>
      <c r="M6" s="5"/>
      <c r="N6" s="5"/>
      <c r="O6" s="5"/>
      <c r="P6" s="5"/>
      <c r="Q6" s="5"/>
      <c r="R6" s="5"/>
      <c r="S6" s="5"/>
    </row>
    <row r="7" spans="1:19">
      <c r="A7" s="1"/>
      <c r="B7" s="9" t="s">
        <v>31</v>
      </c>
      <c r="E7" s="17"/>
      <c r="F7" s="18">
        <f>'Per case assumptions 2018'!F9</f>
        <v>2899500.2779999999</v>
      </c>
      <c r="G7" s="18">
        <f>'Per case assumptions 2018'!G9</f>
        <v>319480.72200000001</v>
      </c>
      <c r="H7" s="17">
        <f>'Per case assumptions 2018'!H9</f>
        <v>8097</v>
      </c>
      <c r="I7" s="18">
        <f>'Per case assumptions 2018'!I9</f>
        <v>8013</v>
      </c>
      <c r="J7" s="41">
        <f>'Per case assumptions 2018'!J9</f>
        <v>84</v>
      </c>
      <c r="K7" s="6"/>
      <c r="L7" s="5"/>
      <c r="M7" s="5"/>
      <c r="N7" s="5"/>
      <c r="O7" s="5"/>
      <c r="P7" s="5"/>
      <c r="Q7" s="5"/>
      <c r="R7" s="5"/>
      <c r="S7" s="5"/>
    </row>
    <row r="8" spans="1:19">
      <c r="A8" s="1"/>
      <c r="E8" s="19"/>
      <c r="F8" s="20"/>
      <c r="G8" s="20"/>
      <c r="H8" s="21"/>
      <c r="I8" s="20"/>
      <c r="J8" s="40"/>
      <c r="K8" s="6"/>
      <c r="L8" s="5"/>
      <c r="M8" s="5"/>
      <c r="N8" s="5"/>
      <c r="O8" s="5"/>
      <c r="P8" s="5"/>
      <c r="Q8" s="5"/>
      <c r="R8" s="5"/>
      <c r="S8" s="5"/>
    </row>
    <row r="9" spans="1:19">
      <c r="A9" s="1" t="s">
        <v>32</v>
      </c>
      <c r="E9" s="14"/>
      <c r="F9" s="13"/>
      <c r="G9" s="13"/>
      <c r="H9" s="14"/>
      <c r="I9" s="32"/>
      <c r="J9" s="36"/>
      <c r="K9" s="6"/>
      <c r="L9" s="5"/>
      <c r="M9" s="5"/>
      <c r="N9" s="5"/>
      <c r="O9" s="5"/>
      <c r="P9" s="5"/>
      <c r="Q9" s="5"/>
      <c r="R9" s="5"/>
      <c r="S9" s="5"/>
    </row>
    <row r="10" spans="1:19">
      <c r="A10" s="1"/>
      <c r="B10" s="9" t="s">
        <v>33</v>
      </c>
      <c r="E10" s="14"/>
      <c r="F10" s="23"/>
      <c r="G10" s="23">
        <f>G$7*'Per case assumptions 2018'!G17*'Per case assumptions 2018'!G18</f>
        <v>65323823.355675377</v>
      </c>
      <c r="H10" s="24">
        <f>H$7*'Per case assumptions 2018'!H17*'Per case assumptions 2018'!H18</f>
        <v>827791.7277758366</v>
      </c>
      <c r="I10" s="33">
        <f>I$7*'Per case assumptions 2018'!I17*'Per case assumptions 2018'!I18</f>
        <v>1170291.4862061397</v>
      </c>
      <c r="J10" s="36"/>
      <c r="K10" s="6"/>
      <c r="L10" s="5"/>
      <c r="M10" s="5"/>
      <c r="N10" s="5"/>
      <c r="O10" s="5"/>
      <c r="P10" s="5"/>
      <c r="Q10" s="5"/>
      <c r="R10" s="5"/>
      <c r="S10" s="5"/>
    </row>
    <row r="11" spans="1:19">
      <c r="A11" s="1"/>
      <c r="B11" s="9" t="s">
        <v>21</v>
      </c>
      <c r="E11" s="14"/>
      <c r="F11" s="23"/>
      <c r="G11" s="23">
        <f>G$7*'Per case assumptions 2018'!G20*'Per case assumptions 2018'!G21</f>
        <v>22380027.610119257</v>
      </c>
      <c r="H11" s="24">
        <f>H$7*'Per case assumptions 2018'!H20*'Per case assumptions 2018'!H21</f>
        <v>1701615.1937875203</v>
      </c>
      <c r="I11" s="33">
        <f>I$7*'Per case assumptions 2018'!I20*'Per case assumptions 2018'!I21</f>
        <v>0</v>
      </c>
      <c r="J11" s="36"/>
      <c r="K11" s="6"/>
      <c r="L11" s="5"/>
      <c r="M11" s="5"/>
      <c r="N11" s="5"/>
      <c r="O11" s="5"/>
      <c r="P11" s="5"/>
      <c r="Q11" s="5"/>
      <c r="R11" s="5"/>
      <c r="S11" s="5"/>
    </row>
    <row r="12" spans="1:19">
      <c r="A12" s="1"/>
      <c r="B12" s="9" t="s">
        <v>8</v>
      </c>
      <c r="E12" s="14"/>
      <c r="F12" s="23"/>
      <c r="G12" s="23">
        <f>G$7*'Per case assumptions 2018'!G23*'Per case assumptions 2018'!G24</f>
        <v>77205562.402776361</v>
      </c>
      <c r="H12" s="24">
        <f>H$7*'Per case assumptions 2018'!H23*'Per case assumptions 2018'!H24</f>
        <v>1304478.1645704019</v>
      </c>
      <c r="I12" s="33">
        <f>I$7*'Per case assumptions 2018'!I23*'Per case assumptions 2018'!I24</f>
        <v>0</v>
      </c>
      <c r="J12" s="36"/>
    </row>
    <row r="13" spans="1:19">
      <c r="A13" s="1"/>
      <c r="B13" s="9" t="s">
        <v>9</v>
      </c>
      <c r="E13" s="14"/>
      <c r="F13" s="23"/>
      <c r="G13" s="23"/>
      <c r="H13" s="24">
        <f>H$7*'Per case assumptions 2018'!H26*'Per case assumptions 2018'!H27</f>
        <v>241035364.51336277</v>
      </c>
      <c r="I13" s="23"/>
      <c r="J13" s="36"/>
    </row>
    <row r="14" spans="1:19">
      <c r="A14" s="74"/>
      <c r="B14" s="1" t="s">
        <v>22</v>
      </c>
      <c r="C14" s="25"/>
      <c r="D14" s="25"/>
      <c r="E14" s="26"/>
      <c r="F14" s="27"/>
      <c r="G14" s="28">
        <f>SUM(G10:G13)</f>
        <v>164909413.36857098</v>
      </c>
      <c r="H14" s="29">
        <f t="shared" ref="H14:I14" si="0">SUM(H10:H13)</f>
        <v>244869249.59949651</v>
      </c>
      <c r="I14" s="67">
        <f t="shared" si="0"/>
        <v>1170291.4862061397</v>
      </c>
      <c r="J14" s="39"/>
    </row>
    <row r="15" spans="1:19">
      <c r="A15" s="1"/>
      <c r="E15" s="14"/>
      <c r="F15" s="23"/>
      <c r="G15" s="23"/>
      <c r="H15" s="24"/>
      <c r="I15" s="33"/>
      <c r="J15" s="36"/>
    </row>
    <row r="16" spans="1:19">
      <c r="A16" s="1" t="s">
        <v>15</v>
      </c>
      <c r="E16" s="14"/>
      <c r="F16" s="13"/>
      <c r="G16" s="13"/>
      <c r="H16" s="14"/>
      <c r="I16" s="38"/>
      <c r="J16" s="37">
        <f>J7*'Per case assumptions 2018'!J40</f>
        <v>815019784.99144268</v>
      </c>
    </row>
    <row r="17" spans="1:13">
      <c r="A17" s="1"/>
      <c r="E17" s="14"/>
      <c r="F17" s="13"/>
      <c r="G17" s="13"/>
      <c r="H17" s="14"/>
      <c r="I17" s="38"/>
      <c r="J17" s="37"/>
    </row>
    <row r="18" spans="1:13">
      <c r="A18" s="1" t="s">
        <v>34</v>
      </c>
      <c r="E18" s="14"/>
      <c r="F18" s="7">
        <f>F7*'Per case assumptions 2018'!F32*'Per case assumptions 2018'!F33*'Per case assumptions 2018'!F34</f>
        <v>176670762.88165671</v>
      </c>
      <c r="G18" s="23">
        <f>G7*'Per case assumptions 2018'!G32*'Per case assumptions 2018'!G33*'Per case assumptions 2018'!G34</f>
        <v>53959803.348063812</v>
      </c>
      <c r="H18" s="24">
        <f>H7*'Per case assumptions 2018'!H32*'Per case assumptions 2018'!H33*'Per case assumptions 2018'!H34</f>
        <v>2114367.0320615973</v>
      </c>
      <c r="I18" s="33">
        <f>I7*'Per case assumptions 2018'!I32*'Per case assumptions 2018'!I33*'Per case assumptions 2018'!I34</f>
        <v>1394954.7595292749</v>
      </c>
      <c r="J18" s="36"/>
    </row>
    <row r="19" spans="1:13">
      <c r="A19" s="1"/>
      <c r="E19" s="14"/>
      <c r="F19" s="23"/>
      <c r="G19" s="23"/>
      <c r="H19" s="24"/>
      <c r="I19" s="33"/>
      <c r="J19" s="36"/>
    </row>
    <row r="20" spans="1:13">
      <c r="A20" s="1" t="s">
        <v>35</v>
      </c>
      <c r="E20" s="14"/>
      <c r="F20" s="42">
        <f>SUM(F14:F18)</f>
        <v>176670762.88165671</v>
      </c>
      <c r="G20" s="43">
        <f t="shared" ref="G20:I20" si="1">SUM(G14:G18)</f>
        <v>218869216.71663481</v>
      </c>
      <c r="H20" s="44">
        <f t="shared" si="1"/>
        <v>246983616.63155812</v>
      </c>
      <c r="I20" s="42">
        <f t="shared" si="1"/>
        <v>2565246.2457354143</v>
      </c>
      <c r="J20" s="45">
        <f>J16</f>
        <v>815019784.99144268</v>
      </c>
      <c r="K20" s="4"/>
      <c r="L20" s="4"/>
      <c r="M20" s="4"/>
    </row>
    <row r="21" spans="1:13">
      <c r="A21" s="1"/>
      <c r="E21" s="14"/>
      <c r="F21" s="23"/>
      <c r="G21" s="23"/>
      <c r="H21" s="27"/>
      <c r="I21" s="23"/>
      <c r="J21" s="13"/>
      <c r="K21" s="6"/>
    </row>
    <row r="22" spans="1:13" ht="15" thickBot="1">
      <c r="A22" s="87" t="s">
        <v>36</v>
      </c>
      <c r="B22" s="46"/>
      <c r="C22" s="46"/>
      <c r="D22" s="46"/>
      <c r="E22" s="66">
        <f>SUM(F20:N20)</f>
        <v>1460108627.4670277</v>
      </c>
      <c r="F22" s="48"/>
      <c r="G22" s="48"/>
      <c r="H22" s="48"/>
      <c r="I22" s="48"/>
      <c r="J22" s="46"/>
      <c r="K22" s="6"/>
    </row>
    <row r="23" spans="1:13" ht="15" thickTop="1">
      <c r="F23" s="100"/>
      <c r="G23" s="100"/>
      <c r="H23" s="100"/>
      <c r="I23" s="100"/>
      <c r="J23" s="100"/>
      <c r="K23" s="95"/>
    </row>
    <row r="24" spans="1:13" ht="90" customHeight="1">
      <c r="A24" s="137" t="s">
        <v>51</v>
      </c>
      <c r="B24" s="137"/>
      <c r="C24" s="137"/>
      <c r="D24" s="137"/>
      <c r="E24" s="137"/>
      <c r="F24" s="137"/>
      <c r="G24" s="137"/>
      <c r="H24" s="137"/>
      <c r="I24" s="137"/>
      <c r="J24" s="137"/>
      <c r="K24" s="137"/>
      <c r="L24" s="137"/>
    </row>
    <row r="25" spans="1:13">
      <c r="A25"/>
      <c r="B25"/>
      <c r="C25"/>
      <c r="D25"/>
      <c r="E25"/>
      <c r="F25"/>
      <c r="G25"/>
      <c r="H25"/>
      <c r="I25"/>
      <c r="J25"/>
    </row>
    <row r="26" spans="1:13" ht="20.399999999999999" customHeight="1">
      <c r="A26" t="s">
        <v>52</v>
      </c>
      <c r="B26"/>
      <c r="C26"/>
      <c r="D26"/>
      <c r="E26"/>
      <c r="F26"/>
      <c r="G26"/>
      <c r="H26"/>
      <c r="I26"/>
      <c r="J26"/>
    </row>
    <row r="27" spans="1:13" ht="15" customHeight="1">
      <c r="A27"/>
      <c r="B27"/>
      <c r="C27"/>
      <c r="D27"/>
      <c r="E27"/>
      <c r="F27"/>
      <c r="G27"/>
      <c r="H27"/>
      <c r="I27"/>
      <c r="J27"/>
    </row>
    <row r="28" spans="1:13">
      <c r="A28" s="133" t="s">
        <v>26</v>
      </c>
      <c r="B28" s="133"/>
      <c r="C28" s="133"/>
      <c r="D28" s="133"/>
      <c r="E28" s="133"/>
      <c r="F28" s="133"/>
      <c r="G28" s="133"/>
      <c r="H28" s="133"/>
      <c r="I28" s="133"/>
      <c r="J28" s="133"/>
    </row>
    <row r="29" spans="1:13" ht="38.25" customHeight="1">
      <c r="A29" s="97"/>
      <c r="B29"/>
      <c r="C29" s="133" t="s">
        <v>49</v>
      </c>
      <c r="D29" s="133"/>
      <c r="E29" s="133"/>
      <c r="F29" s="133"/>
      <c r="G29" s="133"/>
      <c r="H29" s="133"/>
      <c r="I29" s="133"/>
      <c r="J29" s="133"/>
      <c r="K29" s="133"/>
    </row>
    <row r="30" spans="1:13">
      <c r="A30"/>
      <c r="B30"/>
      <c r="C30" s="95"/>
      <c r="D30"/>
      <c r="E30"/>
      <c r="F30"/>
      <c r="G30"/>
      <c r="H30"/>
      <c r="I30"/>
      <c r="J30"/>
    </row>
    <row r="31" spans="1:13" ht="37.5" customHeight="1">
      <c r="A31"/>
      <c r="B31"/>
      <c r="C31" s="133" t="s">
        <v>27</v>
      </c>
      <c r="D31" s="133"/>
      <c r="E31" s="133"/>
      <c r="F31" s="133"/>
      <c r="G31" s="133"/>
      <c r="H31" s="133"/>
      <c r="I31" s="133"/>
      <c r="J31" s="133"/>
      <c r="K31" s="133"/>
    </row>
  </sheetData>
  <mergeCells count="6">
    <mergeCell ref="C31:K31"/>
    <mergeCell ref="F4:G4"/>
    <mergeCell ref="I4:J4"/>
    <mergeCell ref="A28:J28"/>
    <mergeCell ref="C29:K29"/>
    <mergeCell ref="A24:L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1"/>
  <sheetViews>
    <sheetView zoomScaleNormal="100" workbookViewId="0"/>
  </sheetViews>
  <sheetFormatPr defaultRowHeight="14.4"/>
  <cols>
    <col min="1" max="1" width="4.109375" style="9" customWidth="1"/>
    <col min="2" max="3" width="3.33203125" style="9" customWidth="1"/>
    <col min="4" max="4" width="31.6640625" style="9" customWidth="1"/>
    <col min="5" max="5" width="13.6640625" style="9" customWidth="1"/>
    <col min="6" max="6" width="14.88671875" style="9" customWidth="1"/>
    <col min="7" max="8" width="13.109375" style="9" customWidth="1"/>
    <col min="9" max="9" width="14.6640625" style="9" customWidth="1"/>
    <col min="10" max="10" width="19.88671875" style="9" customWidth="1"/>
    <col min="12" max="12" width="16" customWidth="1"/>
    <col min="13" max="14" width="9" customWidth="1"/>
  </cols>
  <sheetData>
    <row r="1" spans="1:17">
      <c r="A1" s="74" t="s">
        <v>25</v>
      </c>
    </row>
    <row r="2" spans="1:17">
      <c r="A2" s="85"/>
      <c r="E2" s="1" t="s">
        <v>46</v>
      </c>
      <c r="F2" s="1"/>
      <c r="G2" s="1"/>
      <c r="H2" s="1"/>
      <c r="I2" s="1"/>
      <c r="J2" s="1"/>
    </row>
    <row r="3" spans="1:17">
      <c r="A3" s="84"/>
      <c r="B3" s="13"/>
      <c r="E3" s="1"/>
      <c r="F3" s="88"/>
      <c r="G3" s="1"/>
      <c r="H3" s="1"/>
      <c r="I3" s="1"/>
      <c r="J3" s="1"/>
    </row>
    <row r="4" spans="1:17">
      <c r="A4" s="75"/>
      <c r="B4" s="57"/>
      <c r="C4" s="25"/>
      <c r="D4" s="25"/>
      <c r="E4" s="76"/>
      <c r="F4" s="134" t="s">
        <v>38</v>
      </c>
      <c r="G4" s="135"/>
      <c r="H4" s="77" t="s">
        <v>19</v>
      </c>
      <c r="I4" s="134" t="s">
        <v>40</v>
      </c>
      <c r="J4" s="136"/>
      <c r="K4" s="3"/>
      <c r="L4" s="2"/>
    </row>
    <row r="5" spans="1:17" ht="43.2">
      <c r="A5" s="86" t="s">
        <v>30</v>
      </c>
      <c r="B5" s="25"/>
      <c r="C5" s="25"/>
      <c r="D5" s="25"/>
      <c r="E5" s="80" t="s">
        <v>0</v>
      </c>
      <c r="F5" s="81" t="s">
        <v>28</v>
      </c>
      <c r="G5" s="81" t="s">
        <v>29</v>
      </c>
      <c r="H5" s="82" t="s">
        <v>19</v>
      </c>
      <c r="I5" s="81" t="s">
        <v>39</v>
      </c>
      <c r="J5" s="83" t="s">
        <v>1</v>
      </c>
      <c r="K5" s="6"/>
      <c r="L5" s="5"/>
      <c r="M5" s="5"/>
      <c r="N5" s="5"/>
      <c r="O5" s="5"/>
      <c r="P5" s="5"/>
      <c r="Q5" s="5"/>
    </row>
    <row r="6" spans="1:17">
      <c r="A6" s="1" t="s">
        <v>2</v>
      </c>
      <c r="E6" s="15">
        <f>SUM(F7,G7,H7)</f>
        <v>8309480</v>
      </c>
      <c r="F6" s="16"/>
      <c r="G6" s="16"/>
      <c r="H6" s="15"/>
      <c r="I6" s="16"/>
      <c r="J6" s="36"/>
      <c r="K6" s="6"/>
      <c r="L6" s="5"/>
      <c r="M6" s="5"/>
      <c r="N6" s="5"/>
      <c r="O6" s="5"/>
      <c r="P6" s="5"/>
      <c r="Q6" s="5"/>
    </row>
    <row r="7" spans="1:17">
      <c r="A7" s="1"/>
      <c r="B7" s="9" t="s">
        <v>31</v>
      </c>
      <c r="E7" s="17"/>
      <c r="F7" s="18">
        <f>'Per case assumptions 2018'!F11</f>
        <v>7463518.4800000004</v>
      </c>
      <c r="G7" s="18">
        <f>'Per case assumptions 2018'!G11</f>
        <v>822638.52</v>
      </c>
      <c r="H7" s="17">
        <f>'Per case assumptions 2018'!H11</f>
        <v>23323</v>
      </c>
      <c r="I7" s="18">
        <f>'Per case assumptions 2018'!I11</f>
        <v>23086</v>
      </c>
      <c r="J7" s="41">
        <f>'Per case assumptions 2018'!J11</f>
        <v>237</v>
      </c>
      <c r="L7" s="5"/>
      <c r="M7" s="5"/>
      <c r="N7" s="5"/>
      <c r="O7" s="5"/>
      <c r="P7" s="5"/>
      <c r="Q7" s="5"/>
    </row>
    <row r="8" spans="1:17">
      <c r="A8" s="1"/>
      <c r="E8" s="19"/>
      <c r="F8" s="20"/>
      <c r="G8" s="20"/>
      <c r="H8" s="21"/>
      <c r="I8" s="20"/>
      <c r="J8" s="40"/>
      <c r="L8" s="5"/>
      <c r="M8" s="5"/>
      <c r="N8" s="5"/>
      <c r="O8" s="5"/>
      <c r="P8" s="5"/>
      <c r="Q8" s="5"/>
    </row>
    <row r="9" spans="1:17">
      <c r="A9" s="1" t="s">
        <v>32</v>
      </c>
      <c r="E9" s="14"/>
      <c r="F9" s="13"/>
      <c r="G9" s="13"/>
      <c r="H9" s="14"/>
      <c r="I9" s="32"/>
      <c r="J9" s="36"/>
      <c r="K9" s="5"/>
      <c r="L9" s="5"/>
      <c r="M9" s="5"/>
      <c r="N9" s="5"/>
      <c r="O9" s="5"/>
      <c r="P9" s="5"/>
      <c r="Q9" s="5"/>
    </row>
    <row r="10" spans="1:17">
      <c r="A10" s="1"/>
      <c r="B10" s="9" t="s">
        <v>33</v>
      </c>
      <c r="E10" s="14"/>
      <c r="F10" s="23"/>
      <c r="G10" s="23">
        <f>G$7*'Per case assumptions 2018'!G17*'Per case assumptions 2018'!G18</f>
        <v>168203868.54532719</v>
      </c>
      <c r="H10" s="24">
        <f>H$7*'Per case assumptions 2018'!H17*'Per case assumptions 2018'!H18</f>
        <v>2384412.3091164427</v>
      </c>
      <c r="I10" s="33">
        <f>I$7*'Per case assumptions 2018'!I17*'Per case assumptions 2018'!I18</f>
        <v>3371689.6606208589</v>
      </c>
      <c r="J10" s="36"/>
    </row>
    <row r="11" spans="1:17">
      <c r="A11" s="1"/>
      <c r="B11" s="9" t="s">
        <v>21</v>
      </c>
      <c r="E11" s="14"/>
      <c r="F11" s="23"/>
      <c r="G11" s="23">
        <f>G$7*'Per case assumptions 2018'!G20*'Per case assumptions 2018'!G21</f>
        <v>57626866.107895069</v>
      </c>
      <c r="H11" s="24">
        <f>H$7*'Per case assumptions 2018'!H20*'Per case assumptions 2018'!H21</f>
        <v>4901416.7178839482</v>
      </c>
      <c r="I11" s="33">
        <f>I$7*'Per case assumptions 2018'!I20*'Per case assumptions 2018'!I21</f>
        <v>0</v>
      </c>
      <c r="J11" s="36"/>
    </row>
    <row r="12" spans="1:17">
      <c r="A12" s="1"/>
      <c r="B12" s="9" t="s">
        <v>8</v>
      </c>
      <c r="E12" s="14"/>
      <c r="F12" s="23"/>
      <c r="G12" s="23">
        <f>G$7*'Per case assumptions 2018'!G23*'Per case assumptions 2018'!G24</f>
        <v>198798441.39950198</v>
      </c>
      <c r="H12" s="24">
        <f>H$7*'Per case assumptions 2018'!H23*'Per case assumptions 2018'!H24</f>
        <v>3757483.5410986147</v>
      </c>
      <c r="I12" s="33">
        <f>I$7*'Per case assumptions 2018'!I23*'Per case assumptions 2018'!I24</f>
        <v>0</v>
      </c>
      <c r="J12" s="36"/>
    </row>
    <row r="13" spans="1:17">
      <c r="A13" s="1"/>
      <c r="B13" s="9" t="s">
        <v>9</v>
      </c>
      <c r="E13" s="14"/>
      <c r="F13" s="23"/>
      <c r="G13" s="23"/>
      <c r="H13" s="24">
        <f>H$7*'Per case assumptions 2018'!H26*'Per case assumptions 2018'!H27</f>
        <v>694290207.05757189</v>
      </c>
      <c r="I13" s="23"/>
      <c r="J13" s="36"/>
    </row>
    <row r="14" spans="1:17">
      <c r="A14" s="74"/>
      <c r="B14" s="1" t="s">
        <v>22</v>
      </c>
      <c r="C14" s="25"/>
      <c r="D14" s="25"/>
      <c r="E14" s="26"/>
      <c r="F14" s="27"/>
      <c r="G14" s="28">
        <f>SUM(G10:G13)</f>
        <v>424629176.05272424</v>
      </c>
      <c r="H14" s="29">
        <f t="shared" ref="H14:I14" si="0">SUM(H10:H13)</f>
        <v>705333519.62567091</v>
      </c>
      <c r="I14" s="28">
        <f t="shared" si="0"/>
        <v>3371689.6606208589</v>
      </c>
      <c r="J14" s="39"/>
    </row>
    <row r="15" spans="1:17">
      <c r="A15" s="1"/>
      <c r="E15" s="14"/>
      <c r="F15" s="23"/>
      <c r="G15" s="23"/>
      <c r="H15" s="24"/>
      <c r="I15" s="33"/>
      <c r="J15" s="36"/>
    </row>
    <row r="16" spans="1:17">
      <c r="A16" s="1" t="s">
        <v>15</v>
      </c>
      <c r="E16" s="14"/>
      <c r="F16" s="13"/>
      <c r="G16" s="13"/>
      <c r="H16" s="14"/>
      <c r="I16" s="38"/>
      <c r="J16" s="37">
        <f>J7*'Per case assumptions 2018'!J40</f>
        <v>2299520107.6544275</v>
      </c>
    </row>
    <row r="17" spans="1:13">
      <c r="A17" s="1"/>
      <c r="E17" s="14"/>
      <c r="F17" s="13"/>
      <c r="G17" s="13"/>
      <c r="H17" s="14"/>
      <c r="I17" s="38"/>
      <c r="J17" s="37"/>
    </row>
    <row r="18" spans="1:13">
      <c r="A18" s="1" t="s">
        <v>34</v>
      </c>
      <c r="E18" s="14"/>
      <c r="F18" s="7">
        <f>F7*'Per case assumptions 2018'!F32*'Per case assumptions 2018'!F33*'Per case assumptions 2018'!F34</f>
        <v>454763020.25136173</v>
      </c>
      <c r="G18" s="23">
        <f>G7*'Per case assumptions 2018'!G32*'Per case assumptions 2018'!G33*'Per case assumptions 2018'!G34</f>
        <v>138942382.77620474</v>
      </c>
      <c r="H18" s="24">
        <f>H7*'Per case assumptions 2018'!H32*'Per case assumptions 2018'!H33*'Per case assumptions 2018'!H34</f>
        <v>6090327.5643784897</v>
      </c>
      <c r="I18" s="33">
        <f>I7*'Per case assumptions 2018'!I32*'Per case assumptions 2018'!I33*'Per case assumptions 2018'!I34</f>
        <v>4018959.8874944272</v>
      </c>
      <c r="J18" s="36"/>
    </row>
    <row r="19" spans="1:13">
      <c r="A19" s="1"/>
      <c r="E19" s="14"/>
      <c r="F19" s="23"/>
      <c r="G19" s="23"/>
      <c r="H19" s="24"/>
      <c r="I19" s="33"/>
      <c r="J19" s="36"/>
    </row>
    <row r="20" spans="1:13">
      <c r="A20" s="1" t="s">
        <v>35</v>
      </c>
      <c r="E20" s="32"/>
      <c r="F20" s="42">
        <f>SUM(F14:F18)</f>
        <v>454763020.25136173</v>
      </c>
      <c r="G20" s="43">
        <f t="shared" ref="G20:I20" si="1">SUM(G14:G18)</f>
        <v>563571558.82892895</v>
      </c>
      <c r="H20" s="44">
        <f t="shared" si="1"/>
        <v>711423847.19004941</v>
      </c>
      <c r="I20" s="43">
        <f t="shared" si="1"/>
        <v>7390649.548115286</v>
      </c>
      <c r="J20" s="45">
        <f>J16</f>
        <v>2299520107.6544275</v>
      </c>
      <c r="K20" s="4"/>
      <c r="L20" s="4"/>
      <c r="M20" s="4"/>
    </row>
    <row r="21" spans="1:13">
      <c r="A21" s="1"/>
      <c r="E21" s="32"/>
      <c r="F21" s="33"/>
      <c r="G21" s="23"/>
      <c r="H21" s="27"/>
      <c r="I21" s="23"/>
      <c r="J21" s="36"/>
    </row>
    <row r="22" spans="1:13" ht="15" thickBot="1">
      <c r="A22" s="87" t="s">
        <v>36</v>
      </c>
      <c r="B22" s="46"/>
      <c r="C22" s="46"/>
      <c r="D22" s="46"/>
      <c r="E22" s="47">
        <f>SUM(F20:N20)</f>
        <v>4036669183.4728827</v>
      </c>
      <c r="F22" s="47"/>
      <c r="G22" s="48"/>
      <c r="H22" s="48"/>
      <c r="I22" s="48"/>
      <c r="J22" s="49"/>
    </row>
    <row r="23" spans="1:13" ht="15" thickTop="1">
      <c r="F23" s="99"/>
      <c r="G23" s="99"/>
      <c r="H23" s="99"/>
      <c r="I23" s="99"/>
      <c r="J23" s="99"/>
    </row>
    <row r="24" spans="1:13" ht="90" customHeight="1">
      <c r="A24" s="137" t="s">
        <v>51</v>
      </c>
      <c r="B24" s="137"/>
      <c r="C24" s="137"/>
      <c r="D24" s="137"/>
      <c r="E24" s="137"/>
      <c r="F24" s="137"/>
      <c r="G24" s="137"/>
      <c r="H24" s="137"/>
      <c r="I24" s="137"/>
      <c r="J24" s="137"/>
      <c r="K24" s="137"/>
      <c r="L24" s="137"/>
    </row>
    <row r="25" spans="1:13">
      <c r="A25"/>
      <c r="B25"/>
      <c r="C25"/>
      <c r="D25"/>
      <c r="E25"/>
      <c r="F25"/>
      <c r="G25"/>
      <c r="H25"/>
      <c r="I25"/>
      <c r="J25"/>
    </row>
    <row r="26" spans="1:13" ht="20.399999999999999" customHeight="1">
      <c r="A26" t="s">
        <v>52</v>
      </c>
      <c r="B26"/>
      <c r="C26"/>
      <c r="D26"/>
      <c r="E26"/>
      <c r="F26"/>
      <c r="G26"/>
      <c r="H26"/>
      <c r="I26"/>
      <c r="J26"/>
    </row>
    <row r="27" spans="1:13" ht="15" customHeight="1">
      <c r="A27"/>
      <c r="B27"/>
      <c r="C27"/>
      <c r="D27"/>
      <c r="E27"/>
      <c r="F27"/>
      <c r="G27"/>
      <c r="H27"/>
      <c r="I27"/>
      <c r="J27"/>
    </row>
    <row r="28" spans="1:13">
      <c r="A28" s="133" t="s">
        <v>26</v>
      </c>
      <c r="B28" s="133"/>
      <c r="C28" s="133"/>
      <c r="D28" s="133"/>
      <c r="E28" s="133"/>
      <c r="F28" s="133"/>
      <c r="G28" s="133"/>
      <c r="H28" s="133"/>
      <c r="I28" s="133"/>
      <c r="J28" s="133"/>
    </row>
    <row r="29" spans="1:13" ht="38.25" customHeight="1">
      <c r="A29" s="97"/>
      <c r="B29"/>
      <c r="C29" s="133" t="s">
        <v>49</v>
      </c>
      <c r="D29" s="133"/>
      <c r="E29" s="133"/>
      <c r="F29" s="133"/>
      <c r="G29" s="133"/>
      <c r="H29" s="133"/>
      <c r="I29" s="133"/>
      <c r="J29" s="133"/>
      <c r="K29" s="133"/>
    </row>
    <row r="30" spans="1:13">
      <c r="A30"/>
      <c r="B30"/>
      <c r="C30" s="95"/>
      <c r="D30"/>
      <c r="E30"/>
      <c r="F30"/>
      <c r="G30"/>
      <c r="H30"/>
      <c r="I30"/>
      <c r="J30"/>
    </row>
    <row r="31" spans="1:13" ht="37.5" customHeight="1">
      <c r="A31"/>
      <c r="B31"/>
      <c r="C31" s="133" t="s">
        <v>27</v>
      </c>
      <c r="D31" s="133"/>
      <c r="E31" s="133"/>
      <c r="F31" s="133"/>
      <c r="G31" s="133"/>
      <c r="H31" s="133"/>
      <c r="I31" s="133"/>
      <c r="J31" s="133"/>
      <c r="K31" s="133"/>
    </row>
  </sheetData>
  <mergeCells count="6">
    <mergeCell ref="C31:K31"/>
    <mergeCell ref="F4:G4"/>
    <mergeCell ref="I4:J4"/>
    <mergeCell ref="A28:J28"/>
    <mergeCell ref="C29:K29"/>
    <mergeCell ref="A24:L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9"/>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09375" defaultRowHeight="14.4"/>
  <cols>
    <col min="1" max="1" width="3.44140625" style="25" customWidth="1"/>
    <col min="2" max="3" width="3.33203125" style="25" customWidth="1"/>
    <col min="4" max="4" width="34.44140625" style="25" customWidth="1"/>
    <col min="5" max="5" width="13.6640625" style="25" customWidth="1"/>
    <col min="6" max="6" width="12.44140625" style="25" customWidth="1"/>
    <col min="7" max="7" width="10.33203125" style="25" customWidth="1"/>
    <col min="8" max="8" width="11.88671875" style="25" customWidth="1"/>
    <col min="9" max="9" width="14.6640625" style="25" customWidth="1"/>
    <col min="10" max="10" width="16" style="25" customWidth="1"/>
    <col min="11" max="11" width="14.44140625" style="3" customWidth="1"/>
    <col min="12" max="12" width="16" style="3" customWidth="1"/>
    <col min="13" max="14" width="9" style="3" customWidth="1"/>
    <col min="15" max="16384" width="9.109375" style="3"/>
  </cols>
  <sheetData>
    <row r="1" spans="1:17">
      <c r="A1" s="74" t="s">
        <v>25</v>
      </c>
      <c r="B1" s="74"/>
      <c r="C1" s="74"/>
      <c r="D1" s="74"/>
      <c r="E1" s="74"/>
      <c r="F1" s="74"/>
      <c r="G1" s="74"/>
      <c r="H1" s="74"/>
      <c r="I1" s="74"/>
      <c r="J1" s="74"/>
    </row>
    <row r="2" spans="1:17">
      <c r="A2" s="74"/>
      <c r="B2" s="74"/>
      <c r="C2" s="74"/>
      <c r="D2" s="74"/>
      <c r="E2" s="74"/>
      <c r="F2" s="74"/>
      <c r="G2" s="74"/>
      <c r="H2" s="74"/>
      <c r="I2" s="74"/>
      <c r="J2" s="74"/>
    </row>
    <row r="3" spans="1:17">
      <c r="A3" s="74"/>
      <c r="B3" s="74"/>
      <c r="C3" s="74"/>
      <c r="D3" s="74"/>
      <c r="E3" s="74" t="s">
        <v>53</v>
      </c>
      <c r="F3" s="74"/>
      <c r="G3" s="74"/>
      <c r="H3" s="74"/>
      <c r="I3" s="74"/>
      <c r="J3" s="74"/>
    </row>
    <row r="4" spans="1:17">
      <c r="A4" s="74"/>
      <c r="B4" s="74"/>
      <c r="C4" s="74"/>
      <c r="D4" s="74"/>
      <c r="E4" s="74"/>
      <c r="F4" s="74"/>
      <c r="G4" s="74"/>
      <c r="H4" s="74"/>
      <c r="I4" s="74"/>
      <c r="J4" s="74"/>
    </row>
    <row r="5" spans="1:17">
      <c r="A5" s="75"/>
      <c r="B5" s="75"/>
      <c r="C5" s="74"/>
      <c r="D5" s="74"/>
      <c r="E5" s="76"/>
      <c r="F5" s="134" t="s">
        <v>38</v>
      </c>
      <c r="G5" s="135"/>
      <c r="H5" s="77" t="s">
        <v>19</v>
      </c>
      <c r="I5" s="134" t="s">
        <v>40</v>
      </c>
      <c r="J5" s="136"/>
      <c r="L5" s="106"/>
    </row>
    <row r="6" spans="1:17" ht="43.2">
      <c r="A6" s="78" t="s">
        <v>42</v>
      </c>
      <c r="B6" s="78"/>
      <c r="C6" s="78"/>
      <c r="D6" s="79"/>
      <c r="E6" s="80" t="s">
        <v>37</v>
      </c>
      <c r="F6" s="81" t="s">
        <v>28</v>
      </c>
      <c r="G6" s="81" t="s">
        <v>29</v>
      </c>
      <c r="H6" s="82" t="s">
        <v>19</v>
      </c>
      <c r="I6" s="81" t="s">
        <v>39</v>
      </c>
      <c r="J6" s="83" t="s">
        <v>1</v>
      </c>
      <c r="K6" s="107"/>
      <c r="L6" s="108"/>
      <c r="M6" s="108"/>
      <c r="N6" s="108"/>
      <c r="O6" s="108"/>
      <c r="P6" s="108"/>
      <c r="Q6" s="108"/>
    </row>
    <row r="7" spans="1:17">
      <c r="E7" s="109"/>
      <c r="F7" s="109"/>
      <c r="G7" s="70"/>
      <c r="H7" s="109"/>
      <c r="I7" s="109"/>
      <c r="J7" s="110"/>
    </row>
    <row r="8" spans="1:17">
      <c r="A8" s="74" t="s">
        <v>2</v>
      </c>
      <c r="E8" s="58"/>
      <c r="F8" s="58"/>
      <c r="G8" s="57"/>
      <c r="H8" s="58"/>
      <c r="I8" s="58"/>
      <c r="J8" s="39"/>
    </row>
    <row r="9" spans="1:17">
      <c r="A9" s="74"/>
      <c r="C9" s="25" t="s">
        <v>3</v>
      </c>
      <c r="E9" s="111">
        <v>3227078</v>
      </c>
      <c r="F9" s="111">
        <v>2899500.2779999999</v>
      </c>
      <c r="G9" s="51">
        <v>319480.72200000001</v>
      </c>
      <c r="H9" s="111">
        <v>8097</v>
      </c>
      <c r="I9" s="111">
        <v>8013</v>
      </c>
      <c r="J9" s="112">
        <v>84</v>
      </c>
      <c r="K9" s="113"/>
      <c r="L9" s="113"/>
      <c r="M9" s="113"/>
      <c r="N9" s="113"/>
      <c r="O9" s="113"/>
    </row>
    <row r="10" spans="1:17">
      <c r="A10" s="74"/>
      <c r="C10" s="25" t="s">
        <v>4</v>
      </c>
      <c r="E10" s="111">
        <v>5461731</v>
      </c>
      <c r="F10" s="111">
        <v>4906356.6310000001</v>
      </c>
      <c r="G10" s="51">
        <v>540711.36899999995</v>
      </c>
      <c r="H10" s="111">
        <v>14663</v>
      </c>
      <c r="I10" s="111">
        <v>14514</v>
      </c>
      <c r="J10" s="112">
        <v>149</v>
      </c>
      <c r="K10" s="113"/>
      <c r="L10" s="113"/>
      <c r="M10" s="113"/>
      <c r="N10" s="113"/>
      <c r="O10" s="113"/>
    </row>
    <row r="11" spans="1:17">
      <c r="A11" s="74"/>
      <c r="C11" s="25" t="s">
        <v>5</v>
      </c>
      <c r="E11" s="111">
        <v>8309480</v>
      </c>
      <c r="F11" s="111">
        <v>7463518.4800000004</v>
      </c>
      <c r="G11" s="51">
        <v>822638.52</v>
      </c>
      <c r="H11" s="111">
        <v>23323</v>
      </c>
      <c r="I11" s="111">
        <v>23086</v>
      </c>
      <c r="J11" s="112">
        <v>237</v>
      </c>
      <c r="K11" s="113"/>
      <c r="L11" s="113"/>
      <c r="M11" s="113"/>
      <c r="N11" s="113"/>
      <c r="O11" s="113"/>
    </row>
    <row r="12" spans="1:17" s="108" customFormat="1">
      <c r="A12" s="75"/>
      <c r="B12" s="57"/>
      <c r="C12" s="57"/>
      <c r="D12" s="57"/>
      <c r="E12" s="58"/>
      <c r="F12" s="58"/>
      <c r="G12" s="57"/>
      <c r="H12" s="58"/>
      <c r="I12" s="58"/>
      <c r="J12" s="39"/>
    </row>
    <row r="13" spans="1:17" s="108" customFormat="1">
      <c r="A13" s="114" t="s">
        <v>23</v>
      </c>
      <c r="B13" s="70"/>
      <c r="C13" s="70"/>
      <c r="D13" s="70"/>
      <c r="E13" s="115"/>
      <c r="F13" s="70"/>
      <c r="G13" s="70"/>
      <c r="H13" s="115"/>
      <c r="I13" s="70"/>
      <c r="J13" s="110"/>
    </row>
    <row r="14" spans="1:17">
      <c r="A14" s="74"/>
      <c r="E14" s="26"/>
      <c r="F14" s="58"/>
      <c r="G14" s="57"/>
      <c r="H14" s="58"/>
      <c r="I14" s="58"/>
      <c r="J14" s="116"/>
    </row>
    <row r="15" spans="1:17">
      <c r="A15" s="114" t="s">
        <v>32</v>
      </c>
      <c r="B15" s="70"/>
      <c r="C15" s="70"/>
      <c r="D15" s="70"/>
      <c r="E15" s="115"/>
      <c r="F15" s="109"/>
      <c r="G15" s="70"/>
      <c r="H15" s="109"/>
      <c r="I15" s="109"/>
      <c r="J15" s="110"/>
    </row>
    <row r="16" spans="1:17">
      <c r="A16" s="74"/>
      <c r="B16" s="25" t="s">
        <v>33</v>
      </c>
      <c r="E16" s="26"/>
      <c r="F16" s="58"/>
      <c r="G16" s="57"/>
      <c r="H16" s="58"/>
      <c r="I16" s="58"/>
      <c r="J16" s="39"/>
    </row>
    <row r="17" spans="1:15">
      <c r="A17" s="74"/>
      <c r="C17" s="25" t="s">
        <v>6</v>
      </c>
      <c r="E17" s="117"/>
      <c r="F17" s="58"/>
      <c r="G17" s="57">
        <v>1.4</v>
      </c>
      <c r="H17" s="58">
        <v>0.7</v>
      </c>
      <c r="I17" s="58">
        <v>1</v>
      </c>
      <c r="J17" s="39"/>
      <c r="K17" s="113"/>
      <c r="L17" s="113"/>
      <c r="M17" s="113"/>
      <c r="N17" s="113"/>
      <c r="O17" s="113"/>
    </row>
    <row r="18" spans="1:15">
      <c r="A18" s="74"/>
      <c r="C18" s="25" t="s">
        <v>7</v>
      </c>
      <c r="E18" s="117"/>
      <c r="F18" s="58"/>
      <c r="G18" s="27">
        <v>146.04910597855232</v>
      </c>
      <c r="H18" s="35">
        <v>146.04910597855232</v>
      </c>
      <c r="I18" s="27">
        <v>146.04910597855232</v>
      </c>
      <c r="J18" s="118"/>
      <c r="K18" s="113"/>
      <c r="L18" s="113"/>
      <c r="M18" s="131"/>
      <c r="N18" s="131"/>
      <c r="O18" s="131"/>
    </row>
    <row r="19" spans="1:15">
      <c r="A19" s="74"/>
      <c r="B19" s="25" t="s">
        <v>21</v>
      </c>
      <c r="E19" s="26"/>
      <c r="F19" s="58"/>
      <c r="G19" s="57"/>
      <c r="H19" s="26"/>
      <c r="I19" s="57"/>
      <c r="J19" s="39"/>
      <c r="K19" s="113"/>
      <c r="L19" s="113"/>
      <c r="M19" s="113"/>
      <c r="N19" s="113"/>
      <c r="O19" s="113"/>
    </row>
    <row r="20" spans="1:15">
      <c r="A20" s="74"/>
      <c r="C20" s="25" t="s">
        <v>6</v>
      </c>
      <c r="E20" s="117"/>
      <c r="F20" s="58"/>
      <c r="G20" s="57">
        <v>0.1</v>
      </c>
      <c r="H20" s="26">
        <v>0.3</v>
      </c>
      <c r="I20" s="57">
        <v>0</v>
      </c>
      <c r="J20" s="39"/>
      <c r="K20" s="113"/>
      <c r="L20" s="113"/>
      <c r="M20" s="113"/>
      <c r="N20" s="113"/>
      <c r="O20" s="113"/>
    </row>
    <row r="21" spans="1:15">
      <c r="A21" s="74"/>
      <c r="C21" s="25" t="s">
        <v>7</v>
      </c>
      <c r="E21" s="117"/>
      <c r="F21" s="119"/>
      <c r="G21" s="27">
        <v>700.51261528447583</v>
      </c>
      <c r="H21" s="35">
        <v>700.51261528447583</v>
      </c>
      <c r="I21" s="27">
        <v>700.51261528447583</v>
      </c>
      <c r="J21" s="39"/>
      <c r="K21" s="113"/>
      <c r="L21" s="120"/>
      <c r="M21" s="131"/>
      <c r="N21" s="131"/>
      <c r="O21" s="131"/>
    </row>
    <row r="22" spans="1:15">
      <c r="A22" s="74"/>
      <c r="B22" s="25" t="s">
        <v>8</v>
      </c>
      <c r="E22" s="26"/>
      <c r="F22" s="58"/>
      <c r="G22" s="57"/>
      <c r="H22" s="26"/>
      <c r="I22" s="57"/>
      <c r="J22" s="39"/>
      <c r="K22" s="113"/>
      <c r="L22" s="113"/>
      <c r="M22" s="113"/>
      <c r="N22" s="113"/>
      <c r="O22" s="113"/>
    </row>
    <row r="23" spans="1:15">
      <c r="A23" s="74"/>
      <c r="C23" s="25" t="s">
        <v>6</v>
      </c>
      <c r="E23" s="117"/>
      <c r="F23" s="58"/>
      <c r="G23" s="57">
        <v>0.3</v>
      </c>
      <c r="H23" s="26">
        <v>0.2</v>
      </c>
      <c r="I23" s="57">
        <v>0</v>
      </c>
      <c r="J23" s="39"/>
      <c r="K23" s="113"/>
      <c r="L23" s="113"/>
      <c r="M23" s="113"/>
      <c r="N23" s="113"/>
      <c r="O23" s="113"/>
    </row>
    <row r="24" spans="1:15">
      <c r="A24" s="74"/>
      <c r="C24" s="25" t="s">
        <v>7</v>
      </c>
      <c r="E24" s="117"/>
      <c r="F24" s="58"/>
      <c r="G24" s="27">
        <v>805.53178002371362</v>
      </c>
      <c r="H24" s="35">
        <v>805.53178002371362</v>
      </c>
      <c r="I24" s="27">
        <v>805.53178002371362</v>
      </c>
      <c r="J24" s="39"/>
      <c r="K24" s="113"/>
      <c r="L24" s="113"/>
      <c r="M24" s="131"/>
      <c r="N24" s="131"/>
      <c r="O24" s="131"/>
    </row>
    <row r="25" spans="1:15">
      <c r="A25" s="74"/>
      <c r="B25" s="25" t="s">
        <v>9</v>
      </c>
      <c r="E25" s="26"/>
      <c r="F25" s="58"/>
      <c r="G25" s="57"/>
      <c r="H25" s="26"/>
      <c r="I25" s="57"/>
      <c r="J25" s="39"/>
      <c r="K25" s="113"/>
      <c r="L25" s="113"/>
      <c r="M25" s="113"/>
      <c r="N25" s="113"/>
      <c r="O25" s="113"/>
    </row>
    <row r="26" spans="1:15">
      <c r="A26" s="74"/>
      <c r="C26" s="25" t="s">
        <v>10</v>
      </c>
      <c r="E26" s="117"/>
      <c r="F26" s="58"/>
      <c r="G26" s="57">
        <v>0</v>
      </c>
      <c r="H26" s="26">
        <v>1</v>
      </c>
      <c r="I26" s="57">
        <v>0</v>
      </c>
      <c r="J26" s="39"/>
      <c r="K26" s="113"/>
      <c r="L26" s="113"/>
      <c r="M26" s="113"/>
      <c r="N26" s="113"/>
      <c r="O26" s="113"/>
    </row>
    <row r="27" spans="1:15">
      <c r="A27" s="74"/>
      <c r="C27" s="25" t="s">
        <v>11</v>
      </c>
      <c r="E27" s="117"/>
      <c r="F27" s="58"/>
      <c r="G27" s="27">
        <v>0</v>
      </c>
      <c r="H27" s="35">
        <v>29768.477771194612</v>
      </c>
      <c r="I27" s="27">
        <v>0</v>
      </c>
      <c r="J27" s="118"/>
      <c r="K27" s="113"/>
      <c r="L27" s="113"/>
      <c r="M27" s="131"/>
      <c r="N27" s="131"/>
      <c r="O27" s="131"/>
    </row>
    <row r="28" spans="1:15">
      <c r="A28" s="74"/>
      <c r="E28" s="117"/>
      <c r="F28" s="58"/>
      <c r="G28" s="57"/>
      <c r="H28" s="35"/>
      <c r="I28" s="57"/>
      <c r="J28" s="39"/>
      <c r="K28" s="113"/>
      <c r="L28" s="113"/>
      <c r="M28" s="113"/>
      <c r="N28" s="131"/>
      <c r="O28" s="113"/>
    </row>
    <row r="29" spans="1:15">
      <c r="A29" s="74"/>
      <c r="D29" s="74" t="s">
        <v>43</v>
      </c>
      <c r="E29" s="117"/>
      <c r="F29" s="58"/>
      <c r="G29" s="27">
        <v>516.17954390553496</v>
      </c>
      <c r="H29" s="35">
        <v>30241.972285969685</v>
      </c>
      <c r="I29" s="27">
        <v>146.04910597855232</v>
      </c>
      <c r="J29" s="118"/>
      <c r="K29" s="120"/>
      <c r="L29" s="113"/>
      <c r="M29" s="131"/>
      <c r="N29" s="131"/>
      <c r="O29" s="131"/>
    </row>
    <row r="30" spans="1:15">
      <c r="A30" s="74"/>
      <c r="E30" s="26"/>
      <c r="F30" s="58"/>
      <c r="G30" s="57"/>
      <c r="H30" s="58"/>
      <c r="I30" s="58"/>
      <c r="J30" s="39"/>
      <c r="K30" s="113"/>
      <c r="L30" s="113"/>
      <c r="M30" s="113"/>
      <c r="N30" s="113"/>
      <c r="O30" s="113"/>
    </row>
    <row r="31" spans="1:15">
      <c r="A31" s="114" t="s">
        <v>34</v>
      </c>
      <c r="B31" s="70"/>
      <c r="C31" s="70"/>
      <c r="D31" s="70"/>
      <c r="E31" s="115"/>
      <c r="F31" s="109"/>
      <c r="G31" s="70"/>
      <c r="H31" s="109"/>
      <c r="I31" s="109"/>
      <c r="J31" s="110"/>
      <c r="K31" s="113"/>
      <c r="L31" s="113"/>
      <c r="M31" s="113"/>
      <c r="N31" s="113"/>
      <c r="O31" s="113"/>
    </row>
    <row r="32" spans="1:15">
      <c r="A32" s="74"/>
      <c r="C32" s="25" t="s">
        <v>12</v>
      </c>
      <c r="E32" s="26"/>
      <c r="F32" s="121">
        <v>0.44459599999999999</v>
      </c>
      <c r="G32" s="122">
        <v>0.458895</v>
      </c>
      <c r="H32" s="121">
        <v>0.43029200000000001</v>
      </c>
      <c r="I32" s="121">
        <v>0.43029200000000001</v>
      </c>
      <c r="J32" s="39"/>
      <c r="K32" s="113"/>
      <c r="L32" s="132"/>
      <c r="M32" s="132"/>
      <c r="N32" s="132"/>
      <c r="O32" s="132"/>
    </row>
    <row r="33" spans="1:15">
      <c r="A33" s="74"/>
      <c r="C33" s="25" t="s">
        <v>13</v>
      </c>
      <c r="E33" s="26"/>
      <c r="F33" s="121">
        <v>0.5</v>
      </c>
      <c r="G33" s="122">
        <v>1.3333333329999999</v>
      </c>
      <c r="H33" s="121">
        <v>2.1428571430000001</v>
      </c>
      <c r="I33" s="121">
        <v>1.428571429</v>
      </c>
      <c r="J33" s="39"/>
      <c r="K33" s="113"/>
      <c r="L33" s="132"/>
      <c r="M33" s="132"/>
      <c r="N33" s="132"/>
      <c r="O33" s="132"/>
    </row>
    <row r="34" spans="1:15">
      <c r="A34" s="74"/>
      <c r="C34" s="25" t="s">
        <v>14</v>
      </c>
      <c r="E34" s="35"/>
      <c r="F34" s="34">
        <v>274.09806790707904</v>
      </c>
      <c r="G34" s="27">
        <v>276.04102970025463</v>
      </c>
      <c r="H34" s="35">
        <v>283.20423823894816</v>
      </c>
      <c r="I34" s="34">
        <v>283.20423823894816</v>
      </c>
      <c r="J34" s="39"/>
      <c r="K34" s="113"/>
      <c r="L34" s="131"/>
      <c r="M34" s="131"/>
      <c r="N34" s="131"/>
      <c r="O34" s="131"/>
    </row>
    <row r="35" spans="1:15">
      <c r="A35" s="74"/>
      <c r="E35" s="35"/>
      <c r="F35" s="34"/>
      <c r="G35" s="27"/>
      <c r="H35" s="34"/>
      <c r="I35" s="34"/>
      <c r="J35" s="39"/>
      <c r="K35" s="113"/>
      <c r="L35" s="113"/>
      <c r="M35" s="113"/>
      <c r="N35" s="113"/>
      <c r="O35" s="113"/>
    </row>
    <row r="36" spans="1:15">
      <c r="A36" s="74"/>
      <c r="D36" s="74" t="s">
        <v>20</v>
      </c>
      <c r="E36" s="26"/>
      <c r="F36" s="34">
        <f>F32*F33*F34</f>
        <v>60.931452299607855</v>
      </c>
      <c r="G36" s="60">
        <f t="shared" ref="G36:I36" si="0">G32*G33*G34</f>
        <v>168.89846439017319</v>
      </c>
      <c r="H36" s="27">
        <f t="shared" si="0"/>
        <v>261.12968161808044</v>
      </c>
      <c r="I36" s="34">
        <f t="shared" si="0"/>
        <v>174.08645445267379</v>
      </c>
      <c r="J36" s="39"/>
      <c r="K36" s="113"/>
      <c r="L36" s="113"/>
      <c r="M36" s="113"/>
      <c r="N36" s="113"/>
      <c r="O36" s="113"/>
    </row>
    <row r="37" spans="1:15">
      <c r="A37" s="74"/>
      <c r="E37" s="26"/>
      <c r="F37" s="58"/>
      <c r="G37" s="57"/>
      <c r="H37" s="58"/>
      <c r="I37" s="58"/>
      <c r="J37" s="39"/>
      <c r="K37" s="113"/>
      <c r="L37" s="113"/>
      <c r="M37" s="113"/>
      <c r="N37" s="113"/>
      <c r="O37" s="113"/>
    </row>
    <row r="38" spans="1:15">
      <c r="A38" s="114" t="s">
        <v>15</v>
      </c>
      <c r="B38" s="70"/>
      <c r="C38" s="70"/>
      <c r="D38" s="70"/>
      <c r="E38" s="29"/>
      <c r="F38" s="109"/>
      <c r="G38" s="70"/>
      <c r="H38" s="109"/>
      <c r="I38" s="109"/>
      <c r="J38" s="110"/>
      <c r="K38" s="113"/>
      <c r="L38" s="113"/>
      <c r="M38" s="113"/>
      <c r="N38" s="113"/>
      <c r="O38" s="113"/>
    </row>
    <row r="39" spans="1:15">
      <c r="C39" s="25" t="s">
        <v>16</v>
      </c>
      <c r="E39" s="123"/>
      <c r="F39" s="58"/>
      <c r="G39" s="57"/>
      <c r="H39" s="58"/>
      <c r="I39" s="58"/>
      <c r="J39" s="124">
        <v>1764112.0887260665</v>
      </c>
      <c r="K39" s="120"/>
      <c r="L39" s="113"/>
      <c r="M39" s="113"/>
      <c r="N39" s="113"/>
      <c r="O39" s="113"/>
    </row>
    <row r="40" spans="1:15">
      <c r="C40" s="25" t="s">
        <v>17</v>
      </c>
      <c r="E40" s="123"/>
      <c r="F40" s="58"/>
      <c r="G40" s="57"/>
      <c r="H40" s="58"/>
      <c r="I40" s="58"/>
      <c r="J40" s="124">
        <v>9702616.4879933652</v>
      </c>
      <c r="K40" s="120"/>
      <c r="L40" s="113"/>
      <c r="M40" s="113"/>
      <c r="N40" s="113"/>
      <c r="O40" s="113"/>
    </row>
    <row r="41" spans="1:15" ht="15" thickBot="1">
      <c r="A41" s="62"/>
      <c r="B41" s="62"/>
      <c r="C41" s="62" t="s">
        <v>18</v>
      </c>
      <c r="D41" s="62"/>
      <c r="E41" s="125"/>
      <c r="F41" s="126"/>
      <c r="G41" s="127"/>
      <c r="H41" s="126"/>
      <c r="I41" s="126"/>
      <c r="J41" s="128">
        <v>17641120.887260664</v>
      </c>
      <c r="K41" s="120"/>
    </row>
    <row r="42" spans="1:15" ht="15" thickTop="1"/>
    <row r="43" spans="1:15" ht="90" customHeight="1">
      <c r="A43" s="139" t="s">
        <v>51</v>
      </c>
      <c r="B43" s="139"/>
      <c r="C43" s="139"/>
      <c r="D43" s="139"/>
      <c r="E43" s="139"/>
      <c r="F43" s="139"/>
      <c r="G43" s="139"/>
      <c r="H43" s="139"/>
      <c r="I43" s="139"/>
      <c r="J43" s="139"/>
      <c r="K43" s="139"/>
      <c r="L43" s="139"/>
    </row>
    <row r="44" spans="1:15">
      <c r="A44" s="3"/>
      <c r="B44" s="3"/>
      <c r="C44" s="3"/>
      <c r="D44" s="3"/>
      <c r="E44" s="3"/>
      <c r="F44" s="3"/>
      <c r="G44" s="3"/>
      <c r="H44" s="3"/>
      <c r="I44" s="3"/>
      <c r="J44" s="3"/>
    </row>
    <row r="45" spans="1:15" ht="20.399999999999999" customHeight="1">
      <c r="A45" s="3" t="s">
        <v>52</v>
      </c>
      <c r="B45" s="3"/>
      <c r="C45" s="3"/>
      <c r="D45" s="3"/>
      <c r="E45" s="3"/>
      <c r="F45" s="3"/>
      <c r="G45" s="3"/>
      <c r="H45" s="3"/>
      <c r="I45" s="3"/>
      <c r="J45" s="3"/>
    </row>
    <row r="46" spans="1:15" ht="15" customHeight="1">
      <c r="A46" s="3"/>
      <c r="B46" s="3"/>
      <c r="C46" s="3"/>
      <c r="D46" s="3"/>
      <c r="E46" s="3"/>
      <c r="F46" s="3"/>
      <c r="G46" s="3"/>
      <c r="H46" s="3"/>
      <c r="I46" s="3"/>
      <c r="J46" s="3"/>
    </row>
    <row r="47" spans="1:15">
      <c r="A47" s="138" t="s">
        <v>26</v>
      </c>
      <c r="B47" s="138"/>
      <c r="C47" s="138"/>
      <c r="D47" s="138"/>
      <c r="E47" s="138"/>
      <c r="F47" s="138"/>
      <c r="G47" s="138"/>
      <c r="H47" s="138"/>
      <c r="I47" s="138"/>
      <c r="J47" s="138"/>
    </row>
    <row r="48" spans="1:15" ht="38.25" customHeight="1">
      <c r="A48" s="129"/>
      <c r="B48" s="3"/>
      <c r="C48" s="138" t="s">
        <v>49</v>
      </c>
      <c r="D48" s="138"/>
      <c r="E48" s="138"/>
      <c r="F48" s="138"/>
      <c r="G48" s="138"/>
      <c r="H48" s="138"/>
      <c r="I48" s="138"/>
      <c r="J48" s="138"/>
      <c r="K48" s="138"/>
    </row>
    <row r="49" spans="1:11">
      <c r="A49" s="3"/>
      <c r="B49" s="3"/>
      <c r="C49" s="130"/>
      <c r="D49" s="3"/>
      <c r="E49" s="3"/>
      <c r="F49" s="3"/>
      <c r="G49" s="3"/>
      <c r="H49" s="3"/>
      <c r="I49" s="3"/>
      <c r="J49" s="3"/>
    </row>
    <row r="50" spans="1:11" ht="37.5" customHeight="1">
      <c r="A50" s="3"/>
      <c r="B50" s="3"/>
      <c r="C50" s="138" t="s">
        <v>27</v>
      </c>
      <c r="D50" s="138"/>
      <c r="E50" s="138"/>
      <c r="F50" s="138"/>
      <c r="G50" s="138"/>
      <c r="H50" s="138"/>
      <c r="I50" s="138"/>
      <c r="J50" s="138"/>
      <c r="K50" s="138"/>
    </row>
    <row r="51" spans="1:11">
      <c r="D51" s="57"/>
      <c r="E51" s="71"/>
      <c r="F51" s="71"/>
      <c r="G51" s="68"/>
    </row>
    <row r="52" spans="1:11">
      <c r="D52" s="57"/>
      <c r="E52" s="72"/>
      <c r="F52" s="72"/>
      <c r="G52" s="68"/>
    </row>
    <row r="53" spans="1:11">
      <c r="D53" s="57"/>
      <c r="E53" s="72"/>
      <c r="F53" s="72"/>
      <c r="G53" s="68"/>
    </row>
    <row r="54" spans="1:11">
      <c r="D54" s="57"/>
      <c r="E54" s="72"/>
      <c r="F54" s="72"/>
      <c r="G54" s="68"/>
    </row>
    <row r="55" spans="1:11">
      <c r="D55" s="57"/>
      <c r="E55" s="73"/>
      <c r="F55" s="73"/>
      <c r="G55" s="68"/>
    </row>
    <row r="56" spans="1:11">
      <c r="D56" s="57"/>
      <c r="E56" s="68"/>
      <c r="F56" s="68"/>
      <c r="G56" s="68"/>
    </row>
    <row r="57" spans="1:11">
      <c r="D57" s="57"/>
      <c r="E57" s="68"/>
      <c r="F57" s="68"/>
      <c r="G57" s="68"/>
    </row>
    <row r="58" spans="1:11">
      <c r="D58" s="57"/>
      <c r="E58" s="68"/>
      <c r="F58" s="68"/>
      <c r="G58" s="68"/>
    </row>
    <row r="59" spans="1:11">
      <c r="E59" s="69"/>
      <c r="F59" s="69"/>
      <c r="G59" s="69"/>
    </row>
  </sheetData>
  <mergeCells count="6">
    <mergeCell ref="C50:K50"/>
    <mergeCell ref="C48:K48"/>
    <mergeCell ref="F5:G5"/>
    <mergeCell ref="I5:J5"/>
    <mergeCell ref="A43:L43"/>
    <mergeCell ref="A47:J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Norovirus mean COI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Norovirus</dc:title>
  <dc:subject>Agricultural Economics</dc:subject>
  <dc:creator>Sandra Hoffmann; Jae-Wan Ahn</dc:creator>
  <cp:keywords>Norovirus,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dcterms:created xsi:type="dcterms:W3CDTF">2014-04-15T19:02:41Z</dcterms:created>
  <dcterms:modified xsi:type="dcterms:W3CDTF">2021-01-27T21:22:36Z</dcterms:modified>
</cp:coreProperties>
</file>