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270" windowWidth="15660" windowHeight="10470" activeTab="1"/>
  </bookViews>
  <sheets>
    <sheet name="Read Me" sheetId="9" r:id="rId1"/>
    <sheet name="Salmonella Mean COI" sheetId="6" r:id="rId2"/>
    <sheet name="Low" sheetId="7" r:id="rId3"/>
    <sheet name="High" sheetId="8" r:id="rId4"/>
    <sheet name="Per case assumptions" sheetId="5" r:id="rId5"/>
  </sheets>
  <calcPr calcId="145621"/>
</workbook>
</file>

<file path=xl/calcChain.xml><?xml version="1.0" encoding="utf-8"?>
<calcChain xmlns="http://schemas.openxmlformats.org/spreadsheetml/2006/main">
  <c r="J16" i="8" l="1"/>
  <c r="J16" i="7" l="1"/>
  <c r="J16" i="6" l="1"/>
  <c r="J20" i="8" l="1"/>
  <c r="J20" i="6"/>
  <c r="I18" i="8" l="1"/>
  <c r="H18" i="8"/>
  <c r="G18" i="8"/>
  <c r="F18" i="8"/>
  <c r="F20" i="8" s="1"/>
  <c r="I13" i="8"/>
  <c r="H13" i="8"/>
  <c r="G13" i="8"/>
  <c r="I12" i="8"/>
  <c r="H12" i="8"/>
  <c r="G12" i="8"/>
  <c r="I11" i="8"/>
  <c r="H11" i="8"/>
  <c r="G11" i="8"/>
  <c r="I10" i="8"/>
  <c r="H10" i="8"/>
  <c r="G10" i="8"/>
  <c r="J20" i="7"/>
  <c r="I18" i="7"/>
  <c r="H18" i="7"/>
  <c r="G18" i="7"/>
  <c r="F18" i="7"/>
  <c r="F20" i="7" s="1"/>
  <c r="I13" i="7"/>
  <c r="H13" i="7"/>
  <c r="G13" i="7"/>
  <c r="I12" i="7"/>
  <c r="H12" i="7"/>
  <c r="G12" i="7"/>
  <c r="I11" i="7"/>
  <c r="H11" i="7"/>
  <c r="G11" i="7"/>
  <c r="I10" i="7"/>
  <c r="H10" i="7"/>
  <c r="G10" i="7"/>
  <c r="G14" i="8" l="1"/>
  <c r="G20" i="8"/>
  <c r="G14" i="7"/>
  <c r="G20" i="7" s="1"/>
  <c r="H14" i="8"/>
  <c r="H20" i="8" s="1"/>
  <c r="I14" i="8"/>
  <c r="I20" i="8" s="1"/>
  <c r="H14" i="7"/>
  <c r="H20" i="7" s="1"/>
  <c r="I14" i="7"/>
  <c r="I20" i="7" s="1"/>
  <c r="E22" i="7" l="1"/>
  <c r="E22" i="8"/>
  <c r="I36" i="5"/>
  <c r="H36" i="5"/>
  <c r="G36" i="5"/>
  <c r="F36" i="5"/>
  <c r="I29" i="5" l="1"/>
  <c r="H29" i="5"/>
  <c r="G29" i="5"/>
  <c r="F29" i="5"/>
  <c r="G18" i="6" l="1"/>
  <c r="H18" i="6"/>
  <c r="I18" i="6"/>
  <c r="F18" i="6"/>
  <c r="F20" i="6" s="1"/>
  <c r="H10" i="6" l="1"/>
  <c r="I10" i="6"/>
  <c r="H11" i="6"/>
  <c r="I11" i="6"/>
  <c r="H12" i="6"/>
  <c r="I12" i="6"/>
  <c r="H13" i="6"/>
  <c r="I13" i="6"/>
  <c r="G13" i="6"/>
  <c r="G12" i="6"/>
  <c r="G11" i="6"/>
  <c r="G10" i="6"/>
  <c r="G14" i="6" l="1"/>
  <c r="G20" i="6" s="1"/>
  <c r="I14" i="6"/>
  <c r="I20" i="6" s="1"/>
  <c r="H14" i="6"/>
  <c r="H20" i="6" s="1"/>
  <c r="E22" i="6" l="1"/>
</calcChain>
</file>

<file path=xl/sharedStrings.xml><?xml version="1.0" encoding="utf-8"?>
<sst xmlns="http://schemas.openxmlformats.org/spreadsheetml/2006/main" count="143" uniqueCount="57">
  <si>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</si>
  <si>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</si>
  <si>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</si>
  <si>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</si>
  <si>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</si>
  <si>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</si>
  <si>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</si>
  <si>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</si>
  <si>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</si>
  <si>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</si>
  <si>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</si>
  <si>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</si>
  <si>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</si>
  <si>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</si>
  <si>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low value per death</t>
  </si>
  <si>
    <t>mean value per death</t>
  </si>
  <si>
    <t>high value per death</t>
  </si>
  <si>
    <t>Productivity loss per case</t>
  </si>
  <si>
    <t>Hospitalized</t>
  </si>
  <si>
    <t>Emergency room visits</t>
  </si>
  <si>
    <t>Total medical costs by outcome</t>
  </si>
  <si>
    <t>Mean estimates, 2013</t>
  </si>
  <si>
    <t>Low estimates, 2013</t>
  </si>
  <si>
    <t>High estimates, 2013</t>
  </si>
  <si>
    <t>Non-hospitalized</t>
  </si>
  <si>
    <t>Hospitalized; died</t>
  </si>
  <si>
    <t>Post-hospitalization outcomes</t>
  </si>
  <si>
    <t>Post-hospitalization recovery</t>
  </si>
  <si>
    <t>Cost component</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</si>
  <si>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</si>
  <si>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</si>
  <si>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</si>
  <si>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</si>
  <si>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Per case assumptions for 2013 cost of foodborne illness estimates (in 2013 dollars)</t>
  </si>
  <si>
    <r>
      <t xml:space="preserve">Low, Mean, and High Estimates of the Annual Cost of Foodborne Illnesses Caused by  </t>
    </r>
    <r>
      <rPr>
        <b/>
        <i/>
        <sz val="11"/>
        <color theme="1"/>
        <rFont val="Calibri"/>
        <family val="2"/>
        <scheme val="minor"/>
      </rPr>
      <t xml:space="preserve">Salmonella </t>
    </r>
    <r>
      <rPr>
        <b/>
        <sz val="11"/>
        <color theme="1"/>
        <rFont val="Calibri"/>
        <family val="2"/>
        <scheme val="minor"/>
      </rPr>
      <t>(nontyphoidal)</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</si>
  <si>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</si>
  <si>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http://ers.usda.gov/data-products/cost-estimates-of-foodborne-illnesses.aspx.(2014).</t>
    </r>
  </si>
  <si>
    <r>
      <t xml:space="preserve">Cost of foodborne illness estimates for </t>
    </r>
    <r>
      <rPr>
        <b/>
        <i/>
        <sz val="11"/>
        <color theme="1"/>
        <rFont val="Calibri"/>
        <family val="2"/>
        <scheme val="minor"/>
      </rPr>
      <t xml:space="preserve">Salmonella </t>
    </r>
    <r>
      <rPr>
        <b/>
        <sz val="11"/>
        <color theme="1"/>
        <rFont val="Calibri"/>
        <family val="2"/>
        <scheme val="minor"/>
      </rPr>
      <t xml:space="preserve">(nontyphoidal) </t>
    </r>
  </si>
  <si>
    <t>Didn't visit physician; recovered</t>
  </si>
  <si>
    <t>Visited physician; recovered</t>
  </si>
  <si>
    <r>
      <t xml:space="preserve">This Excel file reports the USDA Economic Research Service estimates of the annual cost of foodborne illnesses for </t>
    </r>
    <r>
      <rPr>
        <i/>
        <sz val="11"/>
        <color theme="1"/>
        <rFont val="Calibri"/>
        <family val="2"/>
        <scheme val="minor"/>
      </rPr>
      <t>Salmonella</t>
    </r>
    <r>
      <rPr>
        <sz val="11"/>
        <color theme="1"/>
        <rFont val="Calibri"/>
        <family val="2"/>
        <scheme val="minor"/>
      </rPr>
      <t xml:space="preserve"> (nontyphoidal) in the U.S.  </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</si>
  <si>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</si>
  <si>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Health outcome</t>
    </r>
    <r>
      <rPr>
        <b/>
        <sz val="11"/>
        <color theme="1"/>
        <rFont val="Calibri"/>
        <family val="2"/>
        <scheme val="minor"/>
      </rPr>
      <t>s</t>
    </r>
  </si>
  <si>
    <t>Cases by outcome</t>
  </si>
  <si>
    <t>Medical costs</t>
  </si>
  <si>
    <t>Physician office visits</t>
  </si>
  <si>
    <t>Productivity loss, nonfatal cases</t>
  </si>
  <si>
    <t>Total cost by outcome</t>
  </si>
  <si>
    <t>Total cost of illness</t>
  </si>
  <si>
    <t>Total cases</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</si>
  <si>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</si>
  <si>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ERS's mean estimate of the total annual cost of foodborne illness from Salmonella in 2013 dollars is $3,666,600,031.</t>
  </si>
  <si>
    <t>Citation: Economic Research Service (ERS), U.S. Department of Agriculture (USDA). Cost Estimates of Foodborne Illnesses. http://ers.usda.gov/data-products/cost-estimates-of-foodborne-illnesses.aspx.</t>
  </si>
  <si>
    <t>ERS's low estimate of the total annual cost of foodborne illness from Salmonella in 2013 dollars is $192,932,710.</t>
  </si>
  <si>
    <t>ERS's high estimate of the total annual cost of foodborne illness from Salmonella in 2013 dollars is $9,485,969,040.</t>
  </si>
  <si>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</si>
  <si>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Total Cost per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</si>
</sst>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11" x14ac:knownFonts="1">
    <font>
      <sz val="11"/>
      <color theme="1"/>
      <name val="Calibri"/>
      <family val="2"/>
      <scheme val="minor"/>
    </font>
    <font>
      <i/>
      <sz val="11"/>
      <color theme="1"/>
      <name val="Calibri"/>
      <family val="2"/>
      <scheme val="minor"/>
    </font>
    <font>
      <sz val="10"/>
      <name val="Arial"/>
      <family val="2"/>
    </font>
    <font>
      <sz val="9"/>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cellStyleXfs>
  <cellXfs count="123">
    <xf numFmtId="0" fontId="0" fillId="0" borderId="0" xfId="0"/>
    <xf numFmtId="0" fontId="0" fillId="0" borderId="0" xfId="0" applyFill="1"/>
    <xf numFmtId="0" fontId="0" fillId="0" borderId="0" xfId="0" applyBorder="1"/>
    <xf numFmtId="0" fontId="0" fillId="0" borderId="0" xfId="0" quotePrefix="1" applyFill="1"/>
    <xf numFmtId="0" fontId="3" fillId="0" borderId="0" xfId="0" applyFont="1" applyFill="1"/>
    <xf numFmtId="0" fontId="3" fillId="0" borderId="2" xfId="0" applyFont="1" applyFill="1" applyBorder="1"/>
    <xf numFmtId="164" fontId="3" fillId="0" borderId="2" xfId="0" applyNumberFormat="1" applyFont="1" applyFill="1" applyBorder="1"/>
    <xf numFmtId="0" fontId="0" fillId="0" borderId="0" xfId="0" applyFont="1" applyFill="1"/>
    <xf numFmtId="0" fontId="0" fillId="0" borderId="0" xfId="0" applyFont="1" applyFill="1" applyBorder="1"/>
    <xf numFmtId="0" fontId="0" fillId="0" borderId="14" xfId="0" applyFont="1" applyFill="1" applyBorder="1"/>
    <xf numFmtId="0" fontId="0" fillId="0" borderId="6" xfId="0" applyFont="1" applyFill="1" applyBorder="1"/>
    <xf numFmtId="0" fontId="0" fillId="0" borderId="12" xfId="0" applyFont="1" applyFill="1" applyBorder="1"/>
    <xf numFmtId="3" fontId="0" fillId="0" borderId="14" xfId="0" applyNumberFormat="1" applyFont="1" applyFill="1" applyBorder="1" applyAlignment="1">
      <alignment horizontal="right" wrapText="1"/>
    </xf>
    <xf numFmtId="0" fontId="0" fillId="0" borderId="2" xfId="0" applyFont="1" applyFill="1" applyBorder="1"/>
    <xf numFmtId="0" fontId="0" fillId="0" borderId="4" xfId="0" applyFont="1" applyFill="1" applyBorder="1"/>
    <xf numFmtId="3" fontId="0" fillId="0" borderId="5" xfId="0" applyNumberFormat="1" applyFont="1" applyFill="1" applyBorder="1"/>
    <xf numFmtId="3" fontId="0" fillId="0" borderId="3" xfId="0" applyNumberFormat="1" applyFont="1" applyFill="1" applyBorder="1" applyAlignment="1">
      <alignment horizontal="right"/>
    </xf>
    <xf numFmtId="3" fontId="0" fillId="0" borderId="1" xfId="0" applyNumberFormat="1" applyFont="1" applyFill="1" applyBorder="1" applyAlignment="1">
      <alignment horizontal="right"/>
    </xf>
    <xf numFmtId="3" fontId="0" fillId="0" borderId="5" xfId="0" applyNumberFormat="1" applyFont="1" applyFill="1" applyBorder="1" applyAlignment="1">
      <alignment horizontal="right"/>
    </xf>
    <xf numFmtId="3" fontId="0" fillId="0" borderId="15" xfId="0" applyNumberFormat="1" applyFont="1" applyFill="1" applyBorder="1" applyAlignment="1">
      <alignment horizontal="right"/>
    </xf>
    <xf numFmtId="3" fontId="0" fillId="0" borderId="12" xfId="0" applyNumberFormat="1" applyFont="1" applyFill="1" applyBorder="1"/>
    <xf numFmtId="10" fontId="0" fillId="0" borderId="12" xfId="0" applyNumberFormat="1" applyFont="1" applyFill="1" applyBorder="1" applyAlignment="1">
      <alignment horizontal="right"/>
    </xf>
    <xf numFmtId="10" fontId="0" fillId="0" borderId="7" xfId="0" applyNumberFormat="1" applyFont="1" applyFill="1" applyBorder="1" applyAlignment="1">
      <alignment horizontal="right"/>
    </xf>
    <xf numFmtId="10" fontId="0" fillId="0" borderId="6" xfId="0" applyNumberFormat="1" applyFont="1" applyFill="1" applyBorder="1" applyAlignment="1">
      <alignment horizontal="right"/>
    </xf>
    <xf numFmtId="10" fontId="0" fillId="0" borderId="13" xfId="0" applyNumberFormat="1" applyFont="1" applyFill="1" applyBorder="1" applyAlignment="1">
      <alignment horizontal="right"/>
    </xf>
    <xf numFmtId="10" fontId="0" fillId="0" borderId="2" xfId="0"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14" xfId="0" applyNumberFormat="1" applyFont="1" applyFill="1" applyBorder="1" applyAlignment="1">
      <alignment horizontal="right"/>
    </xf>
    <xf numFmtId="10" fontId="0" fillId="0" borderId="4" xfId="0" applyNumberFormat="1" applyFont="1" applyFill="1" applyBorder="1" applyAlignment="1">
      <alignment horizontal="right"/>
    </xf>
    <xf numFmtId="165" fontId="0" fillId="0" borderId="0" xfId="0" applyNumberFormat="1" applyFont="1" applyFill="1" applyBorder="1"/>
    <xf numFmtId="165" fontId="0" fillId="0" borderId="14" xfId="0" applyNumberFormat="1" applyFont="1" applyFill="1" applyBorder="1"/>
    <xf numFmtId="165" fontId="0" fillId="0" borderId="4" xfId="0" applyNumberFormat="1" applyFont="1" applyFill="1" applyBorder="1"/>
    <xf numFmtId="165" fontId="0" fillId="0" borderId="2" xfId="0" applyNumberFormat="1" applyFont="1" applyFill="1" applyBorder="1"/>
    <xf numFmtId="8" fontId="0" fillId="0" borderId="0" xfId="0" applyNumberFormat="1" applyFont="1" applyFill="1" applyBorder="1"/>
    <xf numFmtId="8" fontId="0" fillId="0" borderId="14" xfId="0" applyNumberFormat="1" applyFont="1" applyFill="1" applyBorder="1"/>
    <xf numFmtId="6" fontId="0" fillId="0" borderId="4" xfId="0" applyNumberFormat="1" applyFont="1" applyFill="1" applyBorder="1"/>
    <xf numFmtId="6" fontId="0" fillId="0" borderId="0" xfId="0" applyNumberFormat="1" applyFont="1" applyFill="1" applyBorder="1"/>
    <xf numFmtId="6" fontId="0" fillId="0" borderId="14" xfId="0" applyNumberFormat="1" applyFont="1" applyFill="1" applyBorder="1"/>
    <xf numFmtId="0" fontId="0" fillId="0" borderId="7" xfId="0" applyFont="1" applyFill="1" applyBorder="1"/>
    <xf numFmtId="165" fontId="0" fillId="0" borderId="0" xfId="0" applyNumberFormat="1" applyFont="1" applyFill="1"/>
    <xf numFmtId="0" fontId="0" fillId="0" borderId="0" xfId="0" applyFont="1"/>
    <xf numFmtId="165" fontId="0" fillId="0" borderId="7" xfId="0" applyNumberFormat="1" applyFont="1" applyFill="1" applyBorder="1"/>
    <xf numFmtId="0" fontId="0" fillId="0" borderId="0" xfId="0" applyFont="1" applyBorder="1"/>
    <xf numFmtId="0" fontId="0" fillId="0" borderId="5" xfId="0" applyFont="1" applyBorder="1"/>
    <xf numFmtId="3" fontId="0" fillId="0" borderId="14" xfId="0" applyNumberFormat="1" applyFont="1" applyBorder="1"/>
    <xf numFmtId="0" fontId="0" fillId="0" borderId="14" xfId="0" applyFont="1" applyBorder="1"/>
    <xf numFmtId="165" fontId="0" fillId="0" borderId="0" xfId="0" applyNumberFormat="1" applyFont="1"/>
    <xf numFmtId="165" fontId="0" fillId="0" borderId="14" xfId="0" applyNumberFormat="1" applyFont="1" applyBorder="1"/>
    <xf numFmtId="165" fontId="0" fillId="0" borderId="2" xfId="0" applyNumberFormat="1" applyFont="1" applyBorder="1"/>
    <xf numFmtId="165" fontId="0" fillId="0" borderId="4" xfId="0" applyNumberFormat="1" applyFont="1" applyBorder="1"/>
    <xf numFmtId="165" fontId="0" fillId="0" borderId="0" xfId="0" applyNumberFormat="1" applyFont="1" applyBorder="1"/>
    <xf numFmtId="165" fontId="0" fillId="0" borderId="7" xfId="0" applyNumberFormat="1" applyFont="1" applyBorder="1"/>
    <xf numFmtId="0" fontId="0" fillId="0" borderId="4" xfId="0" applyFont="1" applyBorder="1"/>
    <xf numFmtId="8" fontId="0" fillId="0" borderId="0" xfId="0" applyNumberFormat="1" applyFont="1" applyBorder="1"/>
    <xf numFmtId="8" fontId="0" fillId="0" borderId="14" xfId="0" applyNumberFormat="1" applyFont="1" applyBorder="1"/>
    <xf numFmtId="6" fontId="0" fillId="0" borderId="4" xfId="0" applyNumberFormat="1" applyFont="1" applyBorder="1"/>
    <xf numFmtId="6" fontId="0" fillId="0" borderId="0" xfId="0" applyNumberFormat="1" applyFont="1" applyBorder="1"/>
    <xf numFmtId="6" fontId="0" fillId="0" borderId="14" xfId="0" applyNumberFormat="1" applyFont="1" applyBorder="1"/>
    <xf numFmtId="0" fontId="0" fillId="0" borderId="7" xfId="0" applyFont="1" applyBorder="1"/>
    <xf numFmtId="0" fontId="0" fillId="0" borderId="17" xfId="0" applyFont="1" applyBorder="1"/>
    <xf numFmtId="0" fontId="0" fillId="0" borderId="17" xfId="0" applyFont="1" applyFill="1" applyBorder="1"/>
    <xf numFmtId="0" fontId="0" fillId="0" borderId="18" xfId="0" quotePrefix="1" applyFont="1" applyFill="1" applyBorder="1"/>
    <xf numFmtId="0" fontId="0" fillId="0" borderId="17" xfId="0" quotePrefix="1" applyFont="1" applyFill="1" applyBorder="1"/>
    <xf numFmtId="0" fontId="0" fillId="0" borderId="19" xfId="0" quotePrefix="1" applyFont="1" applyFill="1" applyBorder="1"/>
    <xf numFmtId="6" fontId="0" fillId="0" borderId="19" xfId="0" applyNumberFormat="1" applyFont="1" applyBorder="1"/>
    <xf numFmtId="0" fontId="0" fillId="0" borderId="16" xfId="0" applyFont="1" applyBorder="1"/>
    <xf numFmtId="165" fontId="0" fillId="0" borderId="6" xfId="0" applyNumberFormat="1" applyFont="1" applyBorder="1"/>
    <xf numFmtId="6" fontId="0" fillId="0" borderId="12" xfId="0" applyNumberFormat="1" applyFont="1" applyBorder="1"/>
    <xf numFmtId="6" fontId="0" fillId="0" borderId="13" xfId="0" applyNumberFormat="1" applyFont="1" applyBorder="1"/>
    <xf numFmtId="6" fontId="0" fillId="0" borderId="6" xfId="0" applyNumberFormat="1" applyFont="1" applyBorder="1"/>
    <xf numFmtId="6" fontId="0" fillId="0" borderId="7" xfId="0" applyNumberFormat="1" applyFont="1" applyBorder="1"/>
    <xf numFmtId="165" fontId="0" fillId="0" borderId="6" xfId="0" applyNumberFormat="1" applyFont="1" applyFill="1" applyBorder="1"/>
    <xf numFmtId="6" fontId="0" fillId="0" borderId="12" xfId="0" applyNumberFormat="1" applyFont="1" applyFill="1" applyBorder="1"/>
    <xf numFmtId="6" fontId="0" fillId="0" borderId="13" xfId="0" applyNumberFormat="1" applyFont="1" applyFill="1" applyBorder="1"/>
    <xf numFmtId="6" fontId="0" fillId="0" borderId="6" xfId="0" applyNumberFormat="1" applyFont="1" applyFill="1" applyBorder="1"/>
    <xf numFmtId="6" fontId="0" fillId="0" borderId="7" xfId="0" applyNumberFormat="1" applyFont="1" applyFill="1" applyBorder="1"/>
    <xf numFmtId="164" fontId="0" fillId="0" borderId="2" xfId="0" applyNumberFormat="1" applyFont="1" applyFill="1" applyBorder="1"/>
    <xf numFmtId="2" fontId="0" fillId="0" borderId="2" xfId="0" applyNumberFormat="1" applyFont="1" applyFill="1" applyBorder="1"/>
    <xf numFmtId="2" fontId="0" fillId="0" borderId="0" xfId="0" applyNumberFormat="1" applyFont="1" applyFill="1" applyBorder="1"/>
    <xf numFmtId="2" fontId="0" fillId="0" borderId="14" xfId="0" applyNumberFormat="1" applyFont="1" applyFill="1" applyBorder="1"/>
    <xf numFmtId="0" fontId="0" fillId="0" borderId="0" xfId="0" applyFill="1" applyBorder="1"/>
    <xf numFmtId="0" fontId="0" fillId="0" borderId="2" xfId="0" quotePrefix="1" applyFont="1" applyFill="1" applyBorder="1"/>
    <xf numFmtId="0" fontId="0" fillId="0" borderId="3" xfId="0" applyFont="1" applyFill="1" applyBorder="1"/>
    <xf numFmtId="165" fontId="0" fillId="0" borderId="17" xfId="0" applyNumberFormat="1" applyFont="1" applyBorder="1"/>
    <xf numFmtId="0" fontId="0" fillId="0" borderId="2" xfId="0" applyFill="1" applyBorder="1"/>
    <xf numFmtId="0" fontId="0" fillId="0" borderId="16" xfId="0" applyFont="1" applyFill="1" applyBorder="1"/>
    <xf numFmtId="0" fontId="4"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6" fontId="0" fillId="0" borderId="19" xfId="0" applyNumberFormat="1" applyFont="1" applyFill="1" applyBorder="1"/>
    <xf numFmtId="0" fontId="6" fillId="0" borderId="0" xfId="0" applyFont="1" applyFill="1"/>
    <xf numFmtId="0" fontId="4" fillId="0" borderId="0" xfId="0" applyFont="1" applyFill="1"/>
    <xf numFmtId="0" fontId="7" fillId="0" borderId="0" xfId="0" applyFont="1" applyFill="1"/>
    <xf numFmtId="0" fontId="4" fillId="0" borderId="0" xfId="0" applyFont="1"/>
    <xf numFmtId="0" fontId="4" fillId="0" borderId="17" xfId="0" applyFont="1" applyFill="1" applyBorder="1"/>
    <xf numFmtId="0" fontId="4" fillId="0" borderId="0" xfId="0" applyFont="1" applyFill="1" applyBorder="1"/>
    <xf numFmtId="0" fontId="4" fillId="0" borderId="6" xfId="0" applyFont="1" applyFill="1" applyBorder="1"/>
    <xf numFmtId="0" fontId="4" fillId="0" borderId="8" xfId="0" applyFont="1" applyFill="1" applyBorder="1"/>
    <xf numFmtId="0" fontId="4" fillId="0" borderId="5" xfId="0" applyFont="1" applyFill="1" applyBorder="1"/>
    <xf numFmtId="0" fontId="4" fillId="0" borderId="9" xfId="0" applyFont="1" applyFill="1" applyBorder="1" applyAlignment="1">
      <alignment wrapText="1"/>
    </xf>
    <xf numFmtId="0" fontId="4" fillId="0" borderId="10" xfId="0" applyFont="1" applyFill="1" applyBorder="1" applyAlignment="1">
      <alignment wrapText="1"/>
    </xf>
    <xf numFmtId="0" fontId="4" fillId="0" borderId="8" xfId="0" applyFont="1" applyFill="1" applyBorder="1" applyAlignment="1">
      <alignment wrapText="1"/>
    </xf>
    <xf numFmtId="0" fontId="4" fillId="0" borderId="11" xfId="0" applyFont="1" applyFill="1" applyBorder="1" applyAlignment="1">
      <alignment wrapText="1"/>
    </xf>
    <xf numFmtId="0" fontId="4" fillId="0" borderId="17" xfId="0" applyFont="1" applyBorder="1"/>
    <xf numFmtId="0" fontId="4" fillId="0" borderId="0" xfId="0" applyFont="1" applyBorder="1"/>
    <xf numFmtId="0" fontId="4" fillId="0" borderId="7" xfId="0" applyFont="1" applyBorder="1"/>
    <xf numFmtId="0" fontId="4" fillId="0" borderId="0" xfId="0" quotePrefix="1" applyFont="1" applyFill="1"/>
    <xf numFmtId="0" fontId="4" fillId="0" borderId="3" xfId="0" applyFont="1" applyFill="1" applyBorder="1"/>
    <xf numFmtId="0" fontId="1"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8" fontId="0" fillId="0" borderId="0" xfId="0" applyNumberFormat="1" applyFont="1" applyFill="1"/>
    <xf numFmtId="3" fontId="0" fillId="0" borderId="2" xfId="0" applyNumberFormat="1" applyFont="1" applyFill="1" applyBorder="1"/>
    <xf numFmtId="3" fontId="0" fillId="0" borderId="0" xfId="0" applyNumberFormat="1" applyFont="1" applyFill="1" applyBorder="1"/>
    <xf numFmtId="3" fontId="0" fillId="0" borderId="14" xfId="0" applyNumberFormat="1" applyFont="1" applyFill="1" applyBorder="1"/>
    <xf numFmtId="0" fontId="0" fillId="0" borderId="0" xfId="0" applyFont="1" applyAlignment="1">
      <alignment horizontal="left" vertical="center" wrapText="1"/>
    </xf>
    <xf numFmtId="0" fontId="4" fillId="0" borderId="9" xfId="0" applyFont="1" applyFill="1" applyBorder="1" applyAlignment="1">
      <alignment horizontal="center"/>
    </xf>
    <xf numFmtId="0" fontId="4" fillId="0" borderId="1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9">
    <cellStyle name="Comma 2" xfId="2"/>
    <cellStyle name="Currency 2" xfId="3"/>
    <cellStyle name="Normal" xfId="0" builtinId="0"/>
    <cellStyle name="Normal 2" xfId="4"/>
    <cellStyle name="Normal 3" xfId="5"/>
    <cellStyle name="Normal 4" xfId="6"/>
    <cellStyle name="Normal 5" xfId="1"/>
    <cellStyle name="Normal 7" xfId="8"/>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86" t="s">
        <v>34</v>
      </c>
      <c r="J2" s="87"/>
    </row>
    <row r="3" spans="2:10" x14ac:dyDescent="0.25">
      <c r="B3" s="86"/>
      <c r="J3" s="87"/>
    </row>
    <row r="4" spans="2:10" ht="30" x14ac:dyDescent="0.25">
      <c r="B4" s="88" t="s">
        <v>40</v>
      </c>
    </row>
    <row r="5" spans="2:10" x14ac:dyDescent="0.25">
      <c r="B5" s="88"/>
    </row>
    <row r="6" spans="2:10" ht="45" x14ac:dyDescent="0.25">
      <c r="B6" s="88" t="s">
        <v>35</v>
      </c>
    </row>
    <row r="7" spans="2:10" x14ac:dyDescent="0.25">
      <c r="B7" s="88"/>
    </row>
    <row r="8" spans="2:10" ht="77.25" customHeight="1" x14ac:dyDescent="0.25">
      <c r="B8" s="89" t="s">
        <v>41</v>
      </c>
    </row>
    <row r="9" spans="2:10" x14ac:dyDescent="0.25">
      <c r="B9" s="88"/>
    </row>
    <row r="10" spans="2:10" x14ac:dyDescent="0.25">
      <c r="B10" s="109" t="s">
        <v>29</v>
      </c>
    </row>
    <row r="11" spans="2:10" ht="30" x14ac:dyDescent="0.25">
      <c r="B11" s="110" t="s">
        <v>30</v>
      </c>
    </row>
    <row r="12" spans="2:10" x14ac:dyDescent="0.25">
      <c r="B12" s="111"/>
    </row>
    <row r="13" spans="2:10" ht="45" x14ac:dyDescent="0.25">
      <c r="B13" s="111" t="s">
        <v>31</v>
      </c>
    </row>
    <row r="14" spans="2:10" x14ac:dyDescent="0.25">
      <c r="B14" s="112"/>
    </row>
    <row r="15" spans="2:10" ht="30" x14ac:dyDescent="0.25">
      <c r="B15" s="88" t="s">
        <v>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31"/>
  <sheetViews>
    <sheetView tabSelected="1" zoomScale="90" zoomScaleNormal="90" workbookViewId="0"/>
  </sheetViews>
  <sheetFormatPr defaultRowHeight="15" x14ac:dyDescent="0.25"/>
  <cols>
    <col min="1" max="1" width="5.140625" style="7" customWidth="1"/>
    <col min="2" max="3" width="4" style="7" customWidth="1"/>
    <col min="4" max="4" width="26.5703125" style="7" customWidth="1"/>
    <col min="5" max="5" width="18.42578125" style="7" customWidth="1"/>
    <col min="6" max="6" width="15.85546875" style="7" customWidth="1"/>
    <col min="7" max="7" width="17" style="7" customWidth="1"/>
    <col min="8" max="8" width="16.140625" style="7" customWidth="1"/>
    <col min="9" max="9" width="17.7109375" style="7" customWidth="1"/>
    <col min="10" max="10" width="20.85546875" style="7" customWidth="1"/>
  </cols>
  <sheetData>
    <row r="1" spans="1:32" x14ac:dyDescent="0.25">
      <c r="A1" s="92" t="s">
        <v>37</v>
      </c>
      <c r="F1" s="8"/>
    </row>
    <row r="2" spans="1:32" x14ac:dyDescent="0.25">
      <c r="A2" s="92"/>
      <c r="E2" s="92" t="s">
        <v>21</v>
      </c>
      <c r="F2" s="96"/>
      <c r="G2" s="92"/>
      <c r="H2" s="92"/>
      <c r="I2" s="92"/>
      <c r="J2" s="92"/>
    </row>
    <row r="3" spans="1:32" x14ac:dyDescent="0.25">
      <c r="A3" s="92"/>
      <c r="E3" s="92"/>
      <c r="F3" s="96"/>
      <c r="G3" s="92"/>
      <c r="H3" s="92"/>
      <c r="I3" s="92"/>
      <c r="J3" s="92"/>
    </row>
    <row r="4" spans="1:32" x14ac:dyDescent="0.25">
      <c r="A4" s="92"/>
      <c r="E4" s="97"/>
      <c r="F4" s="118" t="s">
        <v>24</v>
      </c>
      <c r="G4" s="119"/>
      <c r="H4" s="98" t="s">
        <v>18</v>
      </c>
      <c r="I4" s="118" t="s">
        <v>26</v>
      </c>
      <c r="J4" s="119"/>
    </row>
    <row r="5" spans="1:32" ht="45" x14ac:dyDescent="0.25">
      <c r="A5" s="93" t="s">
        <v>42</v>
      </c>
      <c r="E5" s="99" t="s">
        <v>49</v>
      </c>
      <c r="F5" s="100" t="s">
        <v>38</v>
      </c>
      <c r="G5" s="101" t="s">
        <v>39</v>
      </c>
      <c r="H5" s="102" t="s">
        <v>18</v>
      </c>
      <c r="I5" s="101" t="s">
        <v>27</v>
      </c>
      <c r="J5" s="103" t="s">
        <v>25</v>
      </c>
    </row>
    <row r="6" spans="1:32" x14ac:dyDescent="0.25">
      <c r="A6" s="92" t="s">
        <v>0</v>
      </c>
      <c r="E6" s="12">
        <v>1027561</v>
      </c>
      <c r="F6" s="13"/>
      <c r="H6" s="9"/>
      <c r="I6" s="13"/>
      <c r="J6" s="14"/>
    </row>
    <row r="7" spans="1:32" x14ac:dyDescent="0.25">
      <c r="A7" s="92"/>
      <c r="B7" s="7" t="s">
        <v>43</v>
      </c>
      <c r="E7" s="15"/>
      <c r="F7" s="16">
        <v>934240.60800000001</v>
      </c>
      <c r="G7" s="17">
        <v>73984.392000000007</v>
      </c>
      <c r="H7" s="18">
        <v>19336</v>
      </c>
      <c r="I7" s="16">
        <v>18957.999999999996</v>
      </c>
      <c r="J7" s="19">
        <v>378</v>
      </c>
      <c r="K7" s="2"/>
      <c r="L7" s="2"/>
      <c r="M7" s="2"/>
      <c r="N7" s="2"/>
      <c r="O7" s="2"/>
      <c r="P7" s="2"/>
      <c r="Q7" s="2"/>
      <c r="R7" s="2"/>
      <c r="S7" s="2"/>
      <c r="T7" s="2"/>
      <c r="U7" s="2"/>
      <c r="V7" s="2"/>
      <c r="W7" s="2"/>
      <c r="X7" s="2"/>
      <c r="Y7" s="2"/>
      <c r="Z7" s="2"/>
      <c r="AA7" s="2"/>
      <c r="AB7" s="2"/>
      <c r="AC7" s="2"/>
      <c r="AD7" s="2"/>
      <c r="AE7" s="2"/>
      <c r="AF7" s="2"/>
    </row>
    <row r="8" spans="1:32" ht="15" customHeight="1" x14ac:dyDescent="0.25">
      <c r="A8" s="92"/>
      <c r="E8" s="20"/>
      <c r="F8" s="21"/>
      <c r="G8" s="22"/>
      <c r="H8" s="23"/>
      <c r="I8" s="21"/>
      <c r="J8" s="24"/>
      <c r="K8" s="2"/>
      <c r="L8" s="2"/>
      <c r="M8" s="2"/>
      <c r="N8" s="2"/>
      <c r="O8" s="2"/>
      <c r="P8" s="2"/>
      <c r="Q8" s="2"/>
      <c r="R8" s="2"/>
      <c r="S8" s="2"/>
      <c r="T8" s="2"/>
      <c r="U8" s="2"/>
      <c r="V8" s="2"/>
      <c r="W8" s="2"/>
      <c r="X8" s="2"/>
      <c r="Y8" s="2"/>
      <c r="Z8" s="2"/>
      <c r="AA8" s="2"/>
      <c r="AB8" s="2"/>
      <c r="AC8" s="2"/>
      <c r="AD8" s="2"/>
      <c r="AE8" s="2"/>
      <c r="AF8" s="2"/>
    </row>
    <row r="9" spans="1:32" x14ac:dyDescent="0.25">
      <c r="A9" s="92" t="s">
        <v>44</v>
      </c>
      <c r="E9" s="13"/>
      <c r="F9" s="25"/>
      <c r="G9" s="26"/>
      <c r="H9" s="27"/>
      <c r="I9" s="25"/>
      <c r="J9" s="28"/>
      <c r="K9" s="2"/>
      <c r="L9" s="2"/>
      <c r="M9" s="2"/>
      <c r="N9" s="2"/>
      <c r="O9" s="2"/>
      <c r="P9" s="2"/>
      <c r="Q9" s="2"/>
      <c r="R9" s="2"/>
      <c r="S9" s="2"/>
      <c r="T9" s="2"/>
      <c r="U9" s="2"/>
      <c r="V9" s="2"/>
      <c r="W9" s="2"/>
      <c r="X9" s="2"/>
      <c r="Y9" s="2"/>
      <c r="Z9" s="2"/>
      <c r="AA9" s="2"/>
      <c r="AB9" s="2"/>
      <c r="AC9" s="2"/>
      <c r="AD9" s="2"/>
      <c r="AE9" s="2"/>
      <c r="AF9" s="2"/>
    </row>
    <row r="10" spans="1:32" x14ac:dyDescent="0.25">
      <c r="A10" s="92"/>
      <c r="B10" s="40" t="s">
        <v>45</v>
      </c>
      <c r="E10" s="13"/>
      <c r="F10" s="13"/>
      <c r="G10" s="29">
        <f>G$7*'Per case assumptions'!G17*'Per case assumptions'!G18</f>
        <v>14082149.045049872</v>
      </c>
      <c r="H10" s="30">
        <f>H$7*'Per case assumptions'!H17*'Per case assumptions'!H18</f>
        <v>1840201.876194943</v>
      </c>
      <c r="I10" s="29">
        <f>I$7*'Per case assumptions'!I17*'Per case assumptions'!I18</f>
        <v>2577468.1695803334</v>
      </c>
      <c r="J10" s="31"/>
      <c r="K10" s="2"/>
      <c r="L10" s="2"/>
      <c r="M10" s="2"/>
      <c r="N10" s="2"/>
      <c r="O10" s="2"/>
      <c r="P10" s="2"/>
      <c r="Q10" s="2"/>
      <c r="R10" s="2"/>
      <c r="S10" s="2"/>
      <c r="T10" s="2"/>
      <c r="U10" s="2"/>
      <c r="V10" s="2"/>
      <c r="W10" s="2"/>
      <c r="X10" s="2"/>
      <c r="Y10" s="2"/>
      <c r="Z10" s="2"/>
      <c r="AA10" s="2"/>
      <c r="AB10" s="2"/>
      <c r="AC10" s="2"/>
      <c r="AD10" s="2"/>
      <c r="AE10" s="2"/>
      <c r="AF10" s="2"/>
    </row>
    <row r="11" spans="1:32" x14ac:dyDescent="0.25">
      <c r="A11" s="92"/>
      <c r="B11" s="40" t="s">
        <v>19</v>
      </c>
      <c r="E11" s="13"/>
      <c r="F11" s="32"/>
      <c r="G11" s="29">
        <f>G$7*'Per case assumptions'!G20*'Per case assumptions'!G21</f>
        <v>4238820.115780347</v>
      </c>
      <c r="H11" s="30">
        <f>H$7*'Per case assumptions'!H20*'Per case assumptions'!H21</f>
        <v>3323477.7042729002</v>
      </c>
      <c r="I11" s="29">
        <f>I$7*'Per case assumptions'!I20*'Per case assumptions'!I21</f>
        <v>0</v>
      </c>
      <c r="J11" s="31"/>
      <c r="K11" s="2"/>
      <c r="L11" s="2"/>
      <c r="M11" s="2"/>
      <c r="N11" s="2"/>
      <c r="O11" s="2"/>
      <c r="P11" s="2"/>
      <c r="Q11" s="2"/>
      <c r="R11" s="2"/>
      <c r="S11" s="2"/>
      <c r="T11" s="2"/>
      <c r="U11" s="2"/>
      <c r="V11" s="2"/>
      <c r="W11" s="2"/>
      <c r="X11" s="2"/>
      <c r="Y11" s="2"/>
      <c r="Z11" s="2"/>
      <c r="AA11" s="2"/>
      <c r="AB11" s="2"/>
      <c r="AC11" s="2"/>
      <c r="AD11" s="2"/>
      <c r="AE11" s="2"/>
      <c r="AF11" s="2"/>
    </row>
    <row r="12" spans="1:32" x14ac:dyDescent="0.25">
      <c r="A12" s="92"/>
      <c r="B12" s="40" t="s">
        <v>1</v>
      </c>
      <c r="E12" s="13"/>
      <c r="F12" s="32"/>
      <c r="G12" s="29">
        <f>G$7*'Per case assumptions'!G23*'Per case assumptions'!G24</f>
        <v>14622881.466645321</v>
      </c>
      <c r="H12" s="30">
        <f>H$7*'Per case assumptions'!H23*'Per case assumptions'!H24</f>
        <v>2547816.9867598913</v>
      </c>
      <c r="I12" s="29">
        <f>I$7*'Per case assumptions'!I23*'Per case assumptions'!I24</f>
        <v>0</v>
      </c>
      <c r="J12" s="31"/>
      <c r="K12" s="2"/>
      <c r="L12" s="2"/>
      <c r="M12" s="2"/>
      <c r="N12" s="2"/>
      <c r="O12" s="2"/>
      <c r="P12" s="2"/>
      <c r="Q12" s="2"/>
      <c r="R12" s="2"/>
      <c r="S12" s="2"/>
      <c r="T12" s="2"/>
      <c r="U12" s="2"/>
      <c r="V12" s="2"/>
      <c r="W12" s="2"/>
      <c r="X12" s="2"/>
      <c r="Y12" s="2"/>
      <c r="Z12" s="2"/>
      <c r="AA12" s="2"/>
      <c r="AB12" s="2"/>
      <c r="AC12" s="2"/>
      <c r="AD12" s="2"/>
      <c r="AE12" s="2"/>
      <c r="AF12" s="2"/>
    </row>
    <row r="13" spans="1:32" x14ac:dyDescent="0.25">
      <c r="A13" s="92"/>
      <c r="B13" s="40" t="s">
        <v>2</v>
      </c>
      <c r="E13" s="13"/>
      <c r="F13" s="13"/>
      <c r="G13" s="29">
        <f>G$7*'Per case assumptions'!G26*'Per case assumptions'!G27</f>
        <v>0</v>
      </c>
      <c r="H13" s="30">
        <f>H$7*'Per case assumptions'!H26*'Per case assumptions'!H27</f>
        <v>269505637.45114028</v>
      </c>
      <c r="I13" s="29">
        <f>I$7*'Per case assumptions'!I26*'Per case assumptions'!I27</f>
        <v>0</v>
      </c>
      <c r="J13" s="31"/>
      <c r="K13" s="2"/>
      <c r="L13" s="2"/>
      <c r="M13" s="2"/>
      <c r="N13" s="2"/>
      <c r="O13" s="2"/>
      <c r="P13" s="2"/>
      <c r="Q13" s="2"/>
      <c r="R13" s="2"/>
      <c r="S13" s="2"/>
      <c r="T13" s="2"/>
      <c r="U13" s="2"/>
      <c r="V13" s="2"/>
      <c r="W13" s="2"/>
      <c r="X13" s="2"/>
      <c r="Y13" s="2"/>
      <c r="Z13" s="2"/>
      <c r="AA13" s="2"/>
      <c r="AB13" s="2"/>
      <c r="AC13" s="2"/>
      <c r="AD13" s="2"/>
      <c r="AE13" s="2"/>
      <c r="AF13" s="2"/>
    </row>
    <row r="14" spans="1:32" x14ac:dyDescent="0.25">
      <c r="A14" s="92"/>
      <c r="B14" s="94" t="s">
        <v>20</v>
      </c>
      <c r="E14" s="13"/>
      <c r="F14" s="13"/>
      <c r="G14" s="41">
        <f>SUM(G10:G13)</f>
        <v>32943850.627475537</v>
      </c>
      <c r="H14" s="71">
        <f t="shared" ref="H14:I14" si="0">SUM(H10:H13)</f>
        <v>277217134.01836801</v>
      </c>
      <c r="I14" s="41">
        <f t="shared" si="0"/>
        <v>2577468.1695803334</v>
      </c>
      <c r="J14" s="14"/>
      <c r="K14" s="2"/>
      <c r="L14" s="2"/>
      <c r="M14" s="2"/>
      <c r="N14" s="2"/>
      <c r="O14" s="2"/>
      <c r="P14" s="2"/>
      <c r="Q14" s="2"/>
      <c r="R14" s="2"/>
      <c r="S14" s="2"/>
      <c r="T14" s="2"/>
      <c r="U14" s="2"/>
      <c r="V14" s="2"/>
      <c r="W14" s="2"/>
      <c r="X14" s="2"/>
      <c r="Y14" s="2"/>
      <c r="Z14" s="2"/>
      <c r="AA14" s="2"/>
      <c r="AB14" s="2"/>
      <c r="AC14" s="2"/>
      <c r="AD14" s="2"/>
      <c r="AE14" s="2"/>
      <c r="AF14" s="2"/>
    </row>
    <row r="15" spans="1:32" x14ac:dyDescent="0.25">
      <c r="A15" s="92"/>
      <c r="E15" s="9"/>
      <c r="F15" s="8"/>
      <c r="G15" s="8"/>
      <c r="H15" s="9"/>
      <c r="I15" s="8"/>
      <c r="J15" s="14"/>
    </row>
    <row r="16" spans="1:32" x14ac:dyDescent="0.25">
      <c r="A16" s="92" t="s">
        <v>3</v>
      </c>
      <c r="E16" s="9"/>
      <c r="F16" s="33"/>
      <c r="G16" s="33"/>
      <c r="H16" s="34"/>
      <c r="I16" s="33"/>
      <c r="J16" s="35">
        <f>J7*'Per case assumptions'!J40</f>
        <v>3272480958.6560307</v>
      </c>
    </row>
    <row r="17" spans="1:16" x14ac:dyDescent="0.25">
      <c r="A17" s="92"/>
      <c r="E17" s="9"/>
      <c r="F17" s="8"/>
      <c r="G17" s="8"/>
      <c r="H17" s="9"/>
      <c r="I17" s="8"/>
      <c r="J17" s="14"/>
    </row>
    <row r="18" spans="1:16" x14ac:dyDescent="0.25">
      <c r="A18" s="94" t="s">
        <v>46</v>
      </c>
      <c r="E18" s="9"/>
      <c r="F18" s="36">
        <f>F7*'Per case assumptions'!F32*'Per case assumptions'!F33*'Per case assumptions'!F34</f>
        <v>52810181.384728134</v>
      </c>
      <c r="G18" s="36">
        <f>G7*'Per case assumptions'!G32*'Per case assumptions'!G33*'Per case assumptions'!G34</f>
        <v>13911195.221084906</v>
      </c>
      <c r="H18" s="37">
        <f>H7*'Per case assumptions'!H32*'Per case assumptions'!H33*'Per case assumptions'!H34</f>
        <v>9836929.532172706</v>
      </c>
      <c r="I18" s="36">
        <f>I7*'Per case assumptions'!I32*'Per case assumptions'!I33*'Per case assumptions'!I34</f>
        <v>4822313.5620327406</v>
      </c>
      <c r="J18" s="35"/>
    </row>
    <row r="19" spans="1:16" x14ac:dyDescent="0.25">
      <c r="A19" s="92"/>
      <c r="E19" s="9"/>
      <c r="F19" s="36"/>
      <c r="G19" s="36"/>
      <c r="H19" s="37"/>
      <c r="I19" s="36"/>
      <c r="J19" s="35"/>
    </row>
    <row r="20" spans="1:16" x14ac:dyDescent="0.25">
      <c r="A20" s="92" t="s">
        <v>47</v>
      </c>
      <c r="E20" s="9"/>
      <c r="F20" s="72">
        <f>SUM(F14:F18)</f>
        <v>52810181.384728134</v>
      </c>
      <c r="G20" s="73">
        <f>SUM(G14:G18)</f>
        <v>46855045.848560445</v>
      </c>
      <c r="H20" s="74">
        <f>SUM(H14:H18)</f>
        <v>287054063.55054069</v>
      </c>
      <c r="I20" s="75">
        <f>SUM(I14:I18)</f>
        <v>7399781.7316130735</v>
      </c>
      <c r="J20" s="73">
        <f>J16</f>
        <v>3272480958.6560307</v>
      </c>
    </row>
    <row r="21" spans="1:16" x14ac:dyDescent="0.25">
      <c r="A21" s="92"/>
      <c r="E21" s="34"/>
      <c r="F21" s="8"/>
      <c r="G21" s="8"/>
      <c r="H21" s="8"/>
      <c r="I21" s="8"/>
      <c r="J21" s="14"/>
    </row>
    <row r="22" spans="1:16" ht="15.75" thickBot="1" x14ac:dyDescent="0.3">
      <c r="A22" s="95" t="s">
        <v>48</v>
      </c>
      <c r="B22" s="60"/>
      <c r="C22" s="60"/>
      <c r="D22" s="60"/>
      <c r="E22" s="90">
        <f>SUM(F20:J20)</f>
        <v>3666600031.171473</v>
      </c>
      <c r="F22" s="60"/>
      <c r="G22" s="60"/>
      <c r="H22" s="60"/>
      <c r="I22" s="60"/>
      <c r="J22" s="85"/>
    </row>
    <row r="23" spans="1:16" ht="15.75" thickTop="1" x14ac:dyDescent="0.25">
      <c r="E23" s="113"/>
    </row>
    <row r="24" spans="1:16" ht="75" customHeight="1" x14ac:dyDescent="0.25">
      <c r="A24" s="121" t="s">
        <v>50</v>
      </c>
      <c r="B24" s="121"/>
      <c r="C24" s="121"/>
      <c r="D24" s="121"/>
      <c r="E24" s="121"/>
      <c r="F24" s="121"/>
      <c r="G24" s="121"/>
      <c r="H24" s="121"/>
      <c r="I24" s="121"/>
      <c r="J24" s="121"/>
      <c r="K24" s="40"/>
      <c r="L24" s="40"/>
      <c r="O24" s="1"/>
      <c r="P24" s="1"/>
    </row>
    <row r="25" spans="1:16" x14ac:dyDescent="0.25">
      <c r="A25" s="40" t="s">
        <v>51</v>
      </c>
      <c r="B25" s="40"/>
      <c r="C25" s="40"/>
      <c r="D25" s="40"/>
      <c r="E25" s="40"/>
      <c r="F25" s="40"/>
      <c r="G25" s="40"/>
      <c r="H25" s="40"/>
      <c r="I25" s="40"/>
      <c r="J25" s="40"/>
    </row>
    <row r="26" spans="1:16" ht="35.1" customHeight="1" x14ac:dyDescent="0.25">
      <c r="A26" s="40" t="s">
        <v>52</v>
      </c>
      <c r="B26" s="40"/>
      <c r="C26" s="40"/>
      <c r="D26" s="40"/>
      <c r="E26" s="40"/>
      <c r="F26" s="40"/>
      <c r="G26" s="40"/>
      <c r="H26" s="40"/>
      <c r="I26" s="40"/>
      <c r="J26" s="40"/>
      <c r="K26" s="40"/>
      <c r="L26" s="40"/>
    </row>
    <row r="27" spans="1:16" x14ac:dyDescent="0.25">
      <c r="A27" s="40"/>
      <c r="B27" s="40"/>
      <c r="C27" s="40"/>
      <c r="D27" s="40"/>
      <c r="E27" s="40"/>
      <c r="F27" s="40"/>
      <c r="G27" s="40"/>
      <c r="H27" s="40"/>
      <c r="I27" s="40"/>
      <c r="J27" s="40"/>
    </row>
    <row r="28" spans="1:16" ht="15" customHeight="1" x14ac:dyDescent="0.25">
      <c r="A28" s="120" t="s">
        <v>32</v>
      </c>
      <c r="B28" s="120"/>
      <c r="C28" s="120"/>
      <c r="D28" s="120"/>
      <c r="E28" s="120"/>
      <c r="F28" s="120"/>
      <c r="G28" s="120"/>
      <c r="H28" s="120"/>
      <c r="I28" s="120"/>
      <c r="J28" s="120"/>
    </row>
    <row r="29" spans="1:16" ht="45" customHeight="1" x14ac:dyDescent="0.25">
      <c r="A29" s="1"/>
      <c r="B29" s="1"/>
      <c r="C29" s="117" t="s">
        <v>30</v>
      </c>
      <c r="D29" s="117"/>
      <c r="E29" s="117"/>
      <c r="F29" s="117"/>
      <c r="G29" s="117"/>
      <c r="H29" s="117"/>
      <c r="I29" s="117"/>
      <c r="J29" s="117"/>
    </row>
    <row r="30" spans="1:16" ht="48" customHeight="1" x14ac:dyDescent="0.25">
      <c r="A30"/>
      <c r="B30"/>
      <c r="C30" s="117" t="s">
        <v>31</v>
      </c>
      <c r="D30" s="117"/>
      <c r="E30" s="117"/>
      <c r="F30" s="117"/>
      <c r="G30" s="117"/>
      <c r="H30" s="117"/>
      <c r="I30" s="117"/>
      <c r="J30" s="117"/>
    </row>
    <row r="31" spans="1:16" x14ac:dyDescent="0.25">
      <c r="G31" s="39"/>
      <c r="H31" s="39"/>
      <c r="I31" s="39"/>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31"/>
  <sheetViews>
    <sheetView zoomScale="90" zoomScaleNormal="90" workbookViewId="0"/>
  </sheetViews>
  <sheetFormatPr defaultRowHeight="15" x14ac:dyDescent="0.25"/>
  <cols>
    <col min="1" max="1" width="5.140625" style="40" customWidth="1"/>
    <col min="2" max="3" width="4" style="40" customWidth="1"/>
    <col min="4" max="4" width="26.5703125" style="40" customWidth="1"/>
    <col min="5" max="5" width="18.42578125" style="40" customWidth="1"/>
    <col min="6" max="6" width="17.5703125" style="40" customWidth="1"/>
    <col min="7" max="7" width="17" style="40" customWidth="1"/>
    <col min="8" max="8" width="16.140625" style="40" customWidth="1"/>
    <col min="9" max="9" width="17.7109375" style="40" customWidth="1"/>
    <col min="10" max="10" width="17.5703125" style="40" customWidth="1"/>
    <col min="11" max="11" width="9.140625" style="40"/>
  </cols>
  <sheetData>
    <row r="1" spans="1:32" x14ac:dyDescent="0.25">
      <c r="A1" s="92" t="s">
        <v>37</v>
      </c>
      <c r="E1" s="7"/>
      <c r="F1" s="8"/>
      <c r="G1" s="7"/>
      <c r="H1" s="7"/>
      <c r="I1" s="7"/>
      <c r="J1" s="7"/>
    </row>
    <row r="2" spans="1:32" x14ac:dyDescent="0.25">
      <c r="A2" s="94"/>
      <c r="E2" s="92" t="s">
        <v>22</v>
      </c>
      <c r="F2" s="96"/>
      <c r="G2" s="92"/>
      <c r="H2" s="92"/>
      <c r="I2" s="92"/>
      <c r="J2" s="92"/>
    </row>
    <row r="3" spans="1:32" x14ac:dyDescent="0.25">
      <c r="A3" s="94"/>
      <c r="E3" s="92"/>
      <c r="F3" s="96"/>
      <c r="G3" s="92"/>
      <c r="H3" s="92"/>
      <c r="I3" s="92"/>
      <c r="J3" s="92"/>
    </row>
    <row r="4" spans="1:32" x14ac:dyDescent="0.25">
      <c r="A4" s="92"/>
      <c r="B4" s="7"/>
      <c r="C4" s="7"/>
      <c r="D4" s="7"/>
      <c r="E4" s="97"/>
      <c r="F4" s="118" t="s">
        <v>24</v>
      </c>
      <c r="G4" s="119"/>
      <c r="H4" s="98" t="s">
        <v>18</v>
      </c>
      <c r="I4" s="118" t="s">
        <v>26</v>
      </c>
      <c r="J4" s="119"/>
      <c r="K4"/>
    </row>
    <row r="5" spans="1:32" ht="45" x14ac:dyDescent="0.25">
      <c r="A5" s="93" t="s">
        <v>42</v>
      </c>
      <c r="B5" s="7"/>
      <c r="C5" s="7"/>
      <c r="D5" s="7"/>
      <c r="E5" s="99" t="s">
        <v>49</v>
      </c>
      <c r="F5" s="100" t="s">
        <v>38</v>
      </c>
      <c r="G5" s="101" t="s">
        <v>39</v>
      </c>
      <c r="H5" s="102" t="s">
        <v>18</v>
      </c>
      <c r="I5" s="101" t="s">
        <v>27</v>
      </c>
      <c r="J5" s="103" t="s">
        <v>25</v>
      </c>
      <c r="K5"/>
    </row>
    <row r="6" spans="1:32" x14ac:dyDescent="0.25">
      <c r="A6" s="94" t="s">
        <v>0</v>
      </c>
      <c r="E6" s="12">
        <v>644786</v>
      </c>
      <c r="F6" s="8"/>
      <c r="G6" s="7"/>
      <c r="H6" s="9"/>
      <c r="I6" s="13"/>
      <c r="J6" s="14"/>
    </row>
    <row r="7" spans="1:32" x14ac:dyDescent="0.25">
      <c r="A7" s="94"/>
      <c r="B7" s="40" t="s">
        <v>43</v>
      </c>
      <c r="E7" s="43"/>
      <c r="F7" s="17">
        <v>589816.40799999994</v>
      </c>
      <c r="G7" s="17">
        <v>46424.592000000004</v>
      </c>
      <c r="H7" s="18">
        <v>8545</v>
      </c>
      <c r="I7" s="16">
        <v>8545</v>
      </c>
      <c r="J7" s="19">
        <v>0</v>
      </c>
      <c r="K7" s="42"/>
      <c r="L7" s="2"/>
      <c r="M7" s="2"/>
      <c r="N7" s="2"/>
      <c r="O7" s="2"/>
      <c r="P7" s="2"/>
      <c r="Q7" s="2"/>
      <c r="R7" s="2"/>
      <c r="S7" s="2"/>
      <c r="T7" s="2"/>
      <c r="U7" s="2"/>
      <c r="V7" s="2"/>
      <c r="W7" s="2"/>
      <c r="X7" s="2"/>
      <c r="Y7" s="2"/>
      <c r="Z7" s="2"/>
      <c r="AA7" s="2"/>
      <c r="AB7" s="2"/>
      <c r="AC7" s="2"/>
      <c r="AD7" s="2"/>
      <c r="AE7" s="2"/>
      <c r="AF7" s="2"/>
    </row>
    <row r="8" spans="1:32" ht="14.25" customHeight="1" x14ac:dyDescent="0.25">
      <c r="A8" s="94"/>
      <c r="E8" s="44"/>
      <c r="F8" s="21"/>
      <c r="G8" s="24"/>
      <c r="H8" s="27"/>
      <c r="I8" s="21"/>
      <c r="J8" s="24"/>
      <c r="K8" s="42"/>
      <c r="L8" s="2"/>
      <c r="M8" s="2"/>
      <c r="N8" s="2"/>
      <c r="O8" s="2"/>
      <c r="P8" s="2"/>
      <c r="Q8" s="2"/>
      <c r="R8" s="2"/>
      <c r="S8" s="2"/>
      <c r="T8" s="2"/>
      <c r="U8" s="2"/>
      <c r="V8" s="2"/>
      <c r="W8" s="2"/>
      <c r="X8" s="2"/>
      <c r="Y8" s="2"/>
      <c r="Z8" s="2"/>
      <c r="AA8" s="2"/>
      <c r="AB8" s="2"/>
      <c r="AC8" s="2"/>
      <c r="AD8" s="2"/>
      <c r="AE8" s="2"/>
      <c r="AF8" s="2"/>
    </row>
    <row r="9" spans="1:32" x14ac:dyDescent="0.25">
      <c r="A9" s="94" t="s">
        <v>44</v>
      </c>
      <c r="E9" s="45"/>
      <c r="F9" s="25"/>
      <c r="G9" s="28"/>
      <c r="H9" s="27"/>
      <c r="I9" s="25"/>
      <c r="J9" s="28"/>
      <c r="K9" s="42"/>
      <c r="L9" s="2"/>
      <c r="M9" s="2"/>
      <c r="N9" s="2"/>
      <c r="O9" s="2"/>
      <c r="P9" s="2"/>
      <c r="Q9" s="2"/>
      <c r="R9" s="2"/>
      <c r="S9" s="2"/>
      <c r="T9" s="2"/>
      <c r="U9" s="2"/>
      <c r="V9" s="2"/>
      <c r="W9" s="2"/>
      <c r="X9" s="2"/>
      <c r="Y9" s="2"/>
      <c r="Z9" s="2"/>
      <c r="AA9" s="2"/>
      <c r="AB9" s="2"/>
      <c r="AC9" s="2"/>
      <c r="AD9" s="2"/>
      <c r="AE9" s="2"/>
      <c r="AF9" s="2"/>
    </row>
    <row r="10" spans="1:32" x14ac:dyDescent="0.25">
      <c r="A10" s="94"/>
      <c r="B10" s="40" t="s">
        <v>45</v>
      </c>
      <c r="E10" s="45"/>
      <c r="F10" s="42"/>
      <c r="G10" s="46">
        <f>G$7*'Per case assumptions'!G17*'Per case assumptions'!G18</f>
        <v>8836431.6611486096</v>
      </c>
      <c r="H10" s="47">
        <f>H$7*'Per case assumptions'!H17*'Per case assumptions'!H18</f>
        <v>813225.33264821011</v>
      </c>
      <c r="I10" s="48">
        <f>I$7*'Per case assumptions'!I17*'Per case assumptions'!I18</f>
        <v>1161750.4752117286</v>
      </c>
      <c r="J10" s="49"/>
      <c r="K10" s="42"/>
      <c r="L10" s="2"/>
      <c r="M10" s="2"/>
      <c r="N10" s="2"/>
      <c r="O10" s="2"/>
      <c r="P10" s="2"/>
      <c r="Q10" s="2"/>
      <c r="R10" s="2"/>
      <c r="S10" s="2"/>
      <c r="T10" s="2"/>
      <c r="U10" s="2"/>
      <c r="V10" s="2"/>
      <c r="W10" s="2"/>
      <c r="X10" s="2"/>
      <c r="Y10" s="2"/>
      <c r="Z10" s="2"/>
      <c r="AA10" s="2"/>
      <c r="AB10" s="2"/>
      <c r="AC10" s="2"/>
      <c r="AD10" s="2"/>
      <c r="AE10" s="2"/>
      <c r="AF10" s="2"/>
    </row>
    <row r="11" spans="1:32" x14ac:dyDescent="0.25">
      <c r="A11" s="94"/>
      <c r="B11" s="40" t="s">
        <v>19</v>
      </c>
      <c r="E11" s="45"/>
      <c r="F11" s="50"/>
      <c r="G11" s="46">
        <f>G$7*'Per case assumptions'!G20*'Per case assumptions'!G21</f>
        <v>2659824.4456276041</v>
      </c>
      <c r="H11" s="47">
        <f>H$7*'Per case assumptions'!H20*'Per case assumptions'!H21</f>
        <v>1468717.2622575471</v>
      </c>
      <c r="I11" s="48">
        <f>I$7*'Per case assumptions'!I20*'Per case assumptions'!I21</f>
        <v>0</v>
      </c>
      <c r="J11" s="49"/>
      <c r="K11" s="42"/>
      <c r="L11" s="2"/>
      <c r="M11" s="2"/>
      <c r="N11" s="2"/>
      <c r="O11" s="2"/>
      <c r="P11" s="2"/>
      <c r="Q11" s="2"/>
      <c r="R11" s="2"/>
      <c r="S11" s="2"/>
      <c r="T11" s="2"/>
      <c r="U11" s="2"/>
      <c r="V11" s="2"/>
      <c r="W11" s="2"/>
      <c r="X11" s="2"/>
      <c r="Y11" s="2"/>
      <c r="Z11" s="2"/>
      <c r="AA11" s="2"/>
      <c r="AB11" s="2"/>
      <c r="AC11" s="2"/>
      <c r="AD11" s="2"/>
      <c r="AE11" s="2"/>
      <c r="AF11" s="2"/>
    </row>
    <row r="12" spans="1:32" x14ac:dyDescent="0.25">
      <c r="A12" s="94"/>
      <c r="B12" s="40" t="s">
        <v>1</v>
      </c>
      <c r="E12" s="45"/>
      <c r="F12" s="50"/>
      <c r="G12" s="46">
        <f>G$7*'Per case assumptions'!G23*'Per case assumptions'!G24</f>
        <v>9175736.768281756</v>
      </c>
      <c r="H12" s="47">
        <f>H$7*'Per case assumptions'!H23*'Per case assumptions'!H24</f>
        <v>1125935.8787682699</v>
      </c>
      <c r="I12" s="50">
        <f>I$7*'Per case assumptions'!I23*'Per case assumptions'!I24</f>
        <v>0</v>
      </c>
      <c r="J12" s="49"/>
      <c r="K12" s="42"/>
      <c r="L12" s="2"/>
      <c r="M12" s="2"/>
      <c r="N12" s="2"/>
      <c r="O12" s="2"/>
      <c r="P12" s="2"/>
      <c r="Q12" s="2"/>
      <c r="R12" s="2"/>
      <c r="S12" s="2"/>
      <c r="T12" s="2"/>
      <c r="U12" s="2"/>
      <c r="V12" s="2"/>
      <c r="W12" s="2"/>
      <c r="X12" s="2"/>
      <c r="Y12" s="2"/>
      <c r="Z12" s="2"/>
      <c r="AA12" s="2"/>
      <c r="AB12" s="2"/>
      <c r="AC12" s="2"/>
      <c r="AD12" s="2"/>
      <c r="AE12" s="2"/>
      <c r="AF12" s="2"/>
    </row>
    <row r="13" spans="1:32" x14ac:dyDescent="0.25">
      <c r="A13" s="94"/>
      <c r="B13" s="40" t="s">
        <v>2</v>
      </c>
      <c r="E13" s="45"/>
      <c r="F13" s="42"/>
      <c r="G13" s="50">
        <f>G$7*'Per case assumptions'!G26*'Per case assumptions'!G27</f>
        <v>0</v>
      </c>
      <c r="H13" s="47">
        <f>H$7*'Per case assumptions'!H26*'Per case assumptions'!H27</f>
        <v>119100417.46069475</v>
      </c>
      <c r="I13" s="50">
        <f>I$7*'Per case assumptions'!I26*'Per case assumptions'!I27</f>
        <v>0</v>
      </c>
      <c r="J13" s="49"/>
      <c r="K13" s="42"/>
      <c r="L13" s="2"/>
      <c r="M13" s="2"/>
      <c r="N13" s="2"/>
      <c r="O13" s="2"/>
      <c r="P13" s="2"/>
      <c r="Q13" s="2"/>
      <c r="R13" s="2"/>
      <c r="S13" s="2"/>
      <c r="T13" s="2"/>
      <c r="U13" s="2"/>
      <c r="V13" s="2"/>
      <c r="W13" s="2"/>
      <c r="X13" s="2"/>
      <c r="Y13" s="2"/>
      <c r="Z13" s="2"/>
      <c r="AA13" s="2"/>
      <c r="AB13" s="2"/>
      <c r="AC13" s="2"/>
      <c r="AD13" s="2"/>
      <c r="AE13" s="2"/>
      <c r="AF13" s="2"/>
    </row>
    <row r="14" spans="1:32" x14ac:dyDescent="0.25">
      <c r="A14" s="94"/>
      <c r="B14" s="40" t="s">
        <v>20</v>
      </c>
      <c r="E14" s="45"/>
      <c r="F14" s="42"/>
      <c r="G14" s="51">
        <f>SUM(G10:G13)</f>
        <v>20671992.875057969</v>
      </c>
      <c r="H14" s="66">
        <f t="shared" ref="H14:I14" si="0">SUM(H10:H13)</f>
        <v>122508295.93436877</v>
      </c>
      <c r="I14" s="51">
        <f t="shared" si="0"/>
        <v>1161750.4752117286</v>
      </c>
      <c r="J14" s="52"/>
      <c r="K14" s="42"/>
      <c r="L14" s="2"/>
      <c r="M14" s="2"/>
      <c r="N14" s="2"/>
      <c r="O14" s="2"/>
      <c r="P14" s="2"/>
      <c r="Q14" s="2"/>
      <c r="R14" s="2"/>
      <c r="S14" s="2"/>
      <c r="T14" s="2"/>
      <c r="U14" s="2"/>
      <c r="V14" s="2"/>
      <c r="W14" s="2"/>
      <c r="X14" s="2"/>
      <c r="Y14" s="2"/>
      <c r="Z14" s="2"/>
      <c r="AA14" s="2"/>
      <c r="AB14" s="2"/>
      <c r="AC14" s="2"/>
      <c r="AD14" s="2"/>
      <c r="AE14" s="2"/>
      <c r="AF14" s="2"/>
    </row>
    <row r="15" spans="1:32" x14ac:dyDescent="0.25">
      <c r="A15" s="94"/>
      <c r="C15" s="7"/>
      <c r="D15" s="7"/>
      <c r="E15" s="45"/>
      <c r="H15" s="45"/>
      <c r="I15" s="42"/>
      <c r="J15" s="52"/>
    </row>
    <row r="16" spans="1:32" x14ac:dyDescent="0.25">
      <c r="A16" s="94" t="s">
        <v>3</v>
      </c>
      <c r="C16" s="7"/>
      <c r="D16" s="7"/>
      <c r="E16" s="45"/>
      <c r="F16" s="53"/>
      <c r="G16" s="53"/>
      <c r="H16" s="54"/>
      <c r="I16" s="53"/>
      <c r="J16" s="55">
        <f>J7*'Per case assumptions'!J40</f>
        <v>0</v>
      </c>
    </row>
    <row r="17" spans="1:16" x14ac:dyDescent="0.25">
      <c r="A17" s="94"/>
      <c r="E17" s="45"/>
      <c r="H17" s="45"/>
      <c r="I17" s="42"/>
      <c r="J17" s="52"/>
    </row>
    <row r="18" spans="1:16" x14ac:dyDescent="0.25">
      <c r="A18" s="94" t="s">
        <v>46</v>
      </c>
      <c r="E18" s="45"/>
      <c r="F18" s="56">
        <f>F7*'Per case assumptions'!F32*'Per case assumptions'!F33*'Per case assumptions'!F34</f>
        <v>33340780.975952622</v>
      </c>
      <c r="G18" s="56">
        <f>G7*'Per case assumptions'!G32*'Per case assumptions'!G33*'Per case assumptions'!G34</f>
        <v>8729159.5553183258</v>
      </c>
      <c r="H18" s="57">
        <f>H7*'Per case assumptions'!H32*'Per case assumptions'!H33*'Per case assumptions'!H34</f>
        <v>4347153.6435879078</v>
      </c>
      <c r="I18" s="56">
        <f>I7*'Per case assumptions'!I32*'Per case assumptions'!I33*'Per case assumptions'!I34</f>
        <v>2173576.8217939539</v>
      </c>
      <c r="J18" s="55"/>
    </row>
    <row r="19" spans="1:16" x14ac:dyDescent="0.25">
      <c r="A19" s="94"/>
      <c r="E19" s="45"/>
      <c r="F19" s="56"/>
      <c r="G19" s="56"/>
      <c r="H19" s="57"/>
      <c r="I19" s="56"/>
      <c r="J19" s="55"/>
    </row>
    <row r="20" spans="1:16" x14ac:dyDescent="0.25">
      <c r="A20" s="94" t="s">
        <v>47</v>
      </c>
      <c r="E20" s="45"/>
      <c r="F20" s="67">
        <f>SUM(F14:F18)</f>
        <v>33340780.975952622</v>
      </c>
      <c r="G20" s="70">
        <f>SUM(G14:G18)</f>
        <v>29401152.430376295</v>
      </c>
      <c r="H20" s="69">
        <f>SUM(H14:H18)</f>
        <v>126855449.57795668</v>
      </c>
      <c r="I20" s="70">
        <f>SUM(I14:I18)</f>
        <v>3335327.2970056823</v>
      </c>
      <c r="J20" s="68">
        <f>J16</f>
        <v>0</v>
      </c>
    </row>
    <row r="21" spans="1:16" x14ac:dyDescent="0.25">
      <c r="A21" s="94"/>
      <c r="E21" s="54"/>
      <c r="F21" s="42"/>
      <c r="G21" s="42"/>
      <c r="H21" s="42"/>
      <c r="I21" s="42"/>
      <c r="J21" s="52"/>
    </row>
    <row r="22" spans="1:16" ht="15.75" thickBot="1" x14ac:dyDescent="0.3">
      <c r="A22" s="104" t="s">
        <v>48</v>
      </c>
      <c r="B22" s="59"/>
      <c r="C22" s="59"/>
      <c r="D22" s="59"/>
      <c r="E22" s="64">
        <f>SUM(F20:J20)</f>
        <v>192932710.28129128</v>
      </c>
      <c r="F22" s="59"/>
      <c r="G22" s="59"/>
      <c r="H22" s="59"/>
      <c r="I22" s="59"/>
      <c r="J22" s="65"/>
    </row>
    <row r="23" spans="1:16" ht="15.75" thickTop="1" x14ac:dyDescent="0.25"/>
    <row r="24" spans="1:16" ht="75" customHeight="1" x14ac:dyDescent="0.25">
      <c r="A24" s="121" t="s">
        <v>50</v>
      </c>
      <c r="B24" s="121"/>
      <c r="C24" s="121"/>
      <c r="D24" s="121"/>
      <c r="E24" s="121"/>
      <c r="F24" s="121"/>
      <c r="G24" s="121"/>
      <c r="H24" s="121"/>
      <c r="I24" s="121"/>
      <c r="J24" s="121"/>
      <c r="L24" s="40"/>
      <c r="O24" s="1"/>
      <c r="P24" s="1"/>
    </row>
    <row r="25" spans="1:16" x14ac:dyDescent="0.25">
      <c r="A25" s="40" t="s">
        <v>53</v>
      </c>
    </row>
    <row r="26" spans="1:16" ht="35.1" customHeight="1" x14ac:dyDescent="0.25">
      <c r="A26" s="40" t="s">
        <v>52</v>
      </c>
      <c r="L26" s="40"/>
    </row>
    <row r="28" spans="1:16" ht="15" customHeight="1" x14ac:dyDescent="0.25">
      <c r="A28" s="120" t="s">
        <v>32</v>
      </c>
      <c r="B28" s="120"/>
      <c r="C28" s="120"/>
      <c r="D28" s="120"/>
      <c r="E28" s="120"/>
      <c r="F28" s="120"/>
      <c r="G28" s="120"/>
      <c r="H28" s="120"/>
      <c r="I28" s="120"/>
      <c r="J28" s="120"/>
    </row>
    <row r="29" spans="1:16" ht="38.25" customHeight="1" x14ac:dyDescent="0.25">
      <c r="A29" s="1"/>
      <c r="B29" s="1"/>
      <c r="C29" s="117" t="s">
        <v>30</v>
      </c>
      <c r="D29" s="117"/>
      <c r="E29" s="117"/>
      <c r="F29" s="117"/>
      <c r="G29" s="117"/>
      <c r="H29" s="117"/>
      <c r="I29" s="117"/>
      <c r="J29" s="117"/>
    </row>
    <row r="30" spans="1:16" ht="48" customHeight="1" x14ac:dyDescent="0.25">
      <c r="A30"/>
      <c r="B30"/>
      <c r="C30" s="117" t="s">
        <v>31</v>
      </c>
      <c r="D30" s="117"/>
      <c r="E30" s="117"/>
      <c r="F30" s="117"/>
      <c r="G30" s="117"/>
      <c r="H30" s="117"/>
      <c r="I30" s="117"/>
      <c r="J30" s="117"/>
    </row>
    <row r="31" spans="1:16" x14ac:dyDescent="0.25">
      <c r="G31" s="46"/>
      <c r="H31" s="46"/>
      <c r="I31" s="46"/>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31"/>
  <sheetViews>
    <sheetView zoomScale="90" zoomScaleNormal="90" workbookViewId="0"/>
  </sheetViews>
  <sheetFormatPr defaultRowHeight="15" x14ac:dyDescent="0.25"/>
  <cols>
    <col min="1" max="1" width="5.140625" style="40" customWidth="1"/>
    <col min="2" max="3" width="4" style="40" customWidth="1"/>
    <col min="4" max="4" width="26.5703125" style="40" customWidth="1"/>
    <col min="5" max="5" width="22.42578125" style="40" customWidth="1"/>
    <col min="6" max="6" width="17.5703125" style="40" customWidth="1"/>
    <col min="7" max="7" width="17" style="40" customWidth="1"/>
    <col min="8" max="8" width="16.140625" style="40" customWidth="1"/>
    <col min="9" max="9" width="17.7109375" style="40" customWidth="1"/>
    <col min="10" max="10" width="20.140625" style="40" customWidth="1"/>
  </cols>
  <sheetData>
    <row r="1" spans="1:32" x14ac:dyDescent="0.25">
      <c r="A1" s="92" t="s">
        <v>37</v>
      </c>
      <c r="E1" s="7"/>
      <c r="F1" s="8"/>
      <c r="G1" s="7"/>
      <c r="H1" s="7"/>
      <c r="I1" s="7"/>
      <c r="J1" s="7"/>
    </row>
    <row r="2" spans="1:32" x14ac:dyDescent="0.25">
      <c r="A2" s="91"/>
      <c r="E2" s="92" t="s">
        <v>23</v>
      </c>
      <c r="F2" s="96"/>
      <c r="G2" s="92"/>
      <c r="H2" s="92"/>
      <c r="I2" s="92"/>
      <c r="J2" s="92"/>
    </row>
    <row r="3" spans="1:32" x14ac:dyDescent="0.25">
      <c r="A3" s="91"/>
      <c r="E3" s="92"/>
      <c r="F3" s="96"/>
      <c r="G3" s="92"/>
      <c r="H3" s="92"/>
      <c r="I3" s="92"/>
      <c r="J3" s="92"/>
    </row>
    <row r="4" spans="1:32" x14ac:dyDescent="0.25">
      <c r="A4" s="92"/>
      <c r="B4" s="7"/>
      <c r="C4" s="7"/>
      <c r="D4" s="7"/>
      <c r="E4" s="97"/>
      <c r="F4" s="118" t="s">
        <v>24</v>
      </c>
      <c r="G4" s="119"/>
      <c r="H4" s="98" t="s">
        <v>18</v>
      </c>
      <c r="I4" s="118" t="s">
        <v>26</v>
      </c>
      <c r="J4" s="119"/>
    </row>
    <row r="5" spans="1:32" ht="45" x14ac:dyDescent="0.25">
      <c r="A5" s="93" t="s">
        <v>42</v>
      </c>
      <c r="B5" s="7"/>
      <c r="C5" s="7"/>
      <c r="D5" s="7"/>
      <c r="E5" s="99" t="s">
        <v>49</v>
      </c>
      <c r="F5" s="100" t="s">
        <v>38</v>
      </c>
      <c r="G5" s="101" t="s">
        <v>39</v>
      </c>
      <c r="H5" s="102" t="s">
        <v>18</v>
      </c>
      <c r="I5" s="101" t="s">
        <v>27</v>
      </c>
      <c r="J5" s="103" t="s">
        <v>25</v>
      </c>
    </row>
    <row r="6" spans="1:32" x14ac:dyDescent="0.25">
      <c r="A6" s="94" t="s">
        <v>0</v>
      </c>
      <c r="E6" s="12">
        <v>1679667</v>
      </c>
      <c r="F6" s="8"/>
      <c r="G6" s="7"/>
      <c r="H6" s="9"/>
      <c r="I6" s="13"/>
      <c r="J6" s="14"/>
    </row>
    <row r="7" spans="1:32" x14ac:dyDescent="0.25">
      <c r="A7" s="94"/>
      <c r="B7" s="40" t="s">
        <v>43</v>
      </c>
      <c r="E7" s="43"/>
      <c r="F7" s="17">
        <v>1521240.976</v>
      </c>
      <c r="G7" s="17">
        <v>120936.024</v>
      </c>
      <c r="H7" s="18">
        <v>37490.000000000007</v>
      </c>
      <c r="I7" s="16">
        <v>36479.000000000007</v>
      </c>
      <c r="J7" s="19">
        <v>1011</v>
      </c>
      <c r="K7" s="2"/>
      <c r="L7" s="2"/>
      <c r="M7" s="2"/>
      <c r="N7" s="2"/>
      <c r="O7" s="2"/>
      <c r="P7" s="2"/>
      <c r="Q7" s="2"/>
      <c r="R7" s="2"/>
      <c r="S7" s="2"/>
      <c r="T7" s="2"/>
      <c r="U7" s="2"/>
      <c r="V7" s="2"/>
      <c r="W7" s="2"/>
      <c r="X7" s="2"/>
      <c r="Y7" s="2"/>
      <c r="Z7" s="2"/>
      <c r="AA7" s="2"/>
      <c r="AB7" s="2"/>
      <c r="AC7" s="2"/>
      <c r="AD7" s="2"/>
      <c r="AE7" s="2"/>
      <c r="AF7" s="2"/>
    </row>
    <row r="8" spans="1:32" ht="16.5" customHeight="1" x14ac:dyDescent="0.25">
      <c r="A8" s="94"/>
      <c r="E8" s="44"/>
      <c r="F8" s="21"/>
      <c r="G8" s="24"/>
      <c r="H8" s="27"/>
      <c r="I8" s="21"/>
      <c r="J8" s="24"/>
      <c r="K8" s="2"/>
      <c r="L8" s="2"/>
      <c r="M8" s="2"/>
      <c r="N8" s="2"/>
      <c r="O8" s="2"/>
      <c r="P8" s="2"/>
      <c r="Q8" s="2"/>
      <c r="R8" s="2"/>
      <c r="S8" s="2"/>
      <c r="T8" s="2"/>
      <c r="U8" s="2"/>
      <c r="V8" s="2"/>
      <c r="W8" s="2"/>
      <c r="X8" s="2"/>
      <c r="Y8" s="2"/>
      <c r="Z8" s="2"/>
      <c r="AA8" s="2"/>
      <c r="AB8" s="2"/>
      <c r="AC8" s="2"/>
      <c r="AD8" s="2"/>
      <c r="AE8" s="2"/>
      <c r="AF8" s="2"/>
    </row>
    <row r="9" spans="1:32" x14ac:dyDescent="0.25">
      <c r="A9" s="94" t="s">
        <v>44</v>
      </c>
      <c r="E9" s="45"/>
      <c r="F9" s="25"/>
      <c r="G9" s="28"/>
      <c r="H9" s="27"/>
      <c r="I9" s="25"/>
      <c r="J9" s="28"/>
      <c r="K9" s="2"/>
      <c r="L9" s="2"/>
      <c r="M9" s="2"/>
      <c r="N9" s="2"/>
      <c r="O9" s="2"/>
      <c r="P9" s="2"/>
      <c r="Q9" s="2"/>
      <c r="R9" s="2"/>
      <c r="S9" s="2"/>
      <c r="T9" s="2"/>
      <c r="U9" s="2"/>
      <c r="V9" s="2"/>
      <c r="W9" s="2"/>
      <c r="X9" s="2"/>
      <c r="Y9" s="2"/>
      <c r="Z9" s="2"/>
      <c r="AA9" s="2"/>
      <c r="AB9" s="2"/>
      <c r="AC9" s="2"/>
      <c r="AD9" s="2"/>
      <c r="AE9" s="2"/>
      <c r="AF9" s="2"/>
    </row>
    <row r="10" spans="1:32" x14ac:dyDescent="0.25">
      <c r="A10" s="94"/>
      <c r="B10" s="40" t="s">
        <v>45</v>
      </c>
      <c r="E10" s="45"/>
      <c r="F10" s="42"/>
      <c r="G10" s="46">
        <f>G$7*'Per case assumptions'!G17*'Per case assumptions'!G18</f>
        <v>23018897.213938423</v>
      </c>
      <c r="H10" s="47">
        <f>H$7*'Per case assumptions'!H17*'Per case assumptions'!H18</f>
        <v>3567913.1329410649</v>
      </c>
      <c r="I10" s="48">
        <f>I$7*'Per case assumptions'!I17*'Per case assumptions'!I18</f>
        <v>4959566.481597268</v>
      </c>
      <c r="J10" s="49"/>
      <c r="K10" s="2"/>
      <c r="L10" s="2"/>
      <c r="M10" s="2"/>
      <c r="N10" s="2"/>
      <c r="O10" s="2"/>
      <c r="P10" s="2"/>
      <c r="Q10" s="2"/>
      <c r="R10" s="2"/>
      <c r="S10" s="2"/>
      <c r="T10" s="2"/>
      <c r="U10" s="2"/>
      <c r="V10" s="2"/>
      <c r="W10" s="2"/>
      <c r="X10" s="2"/>
      <c r="Y10" s="2"/>
      <c r="Z10" s="2"/>
      <c r="AA10" s="2"/>
      <c r="AB10" s="2"/>
      <c r="AC10" s="2"/>
      <c r="AD10" s="2"/>
      <c r="AE10" s="2"/>
      <c r="AF10" s="2"/>
    </row>
    <row r="11" spans="1:32" x14ac:dyDescent="0.25">
      <c r="A11" s="94"/>
      <c r="B11" s="40" t="s">
        <v>19</v>
      </c>
      <c r="E11" s="45"/>
      <c r="F11" s="50"/>
      <c r="G11" s="46">
        <f>G$7*'Per case assumptions'!G20*'Per case assumptions'!G21</f>
        <v>6928840.4945423463</v>
      </c>
      <c r="H11" s="47">
        <f>H$7*'Per case assumptions'!H20*'Per case assumptions'!H21</f>
        <v>6443792.8802850153</v>
      </c>
      <c r="I11" s="48">
        <f>I$7*'Per case assumptions'!I20*'Per case assumptions'!I21</f>
        <v>0</v>
      </c>
      <c r="J11" s="49"/>
      <c r="K11" s="2"/>
      <c r="L11" s="2"/>
      <c r="M11" s="2"/>
      <c r="N11" s="2"/>
      <c r="O11" s="2"/>
      <c r="P11" s="2"/>
      <c r="Q11" s="2"/>
      <c r="R11" s="2"/>
      <c r="S11" s="2"/>
      <c r="T11" s="2"/>
      <c r="U11" s="2"/>
      <c r="V11" s="2"/>
      <c r="W11" s="2"/>
      <c r="X11" s="2"/>
      <c r="Y11" s="2"/>
      <c r="Z11" s="2"/>
      <c r="AA11" s="2"/>
      <c r="AB11" s="2"/>
      <c r="AC11" s="2"/>
      <c r="AD11" s="2"/>
      <c r="AE11" s="2"/>
      <c r="AF11" s="2"/>
    </row>
    <row r="12" spans="1:32" x14ac:dyDescent="0.25">
      <c r="A12" s="94"/>
      <c r="B12" s="40" t="s">
        <v>1</v>
      </c>
      <c r="E12" s="45"/>
      <c r="F12" s="50"/>
      <c r="G12" s="46">
        <f>G$7*'Per case assumptions'!G23*'Per case assumptions'!G24</f>
        <v>23902786.739118889</v>
      </c>
      <c r="H12" s="47">
        <f>H$7*'Per case assumptions'!H23*'Per case assumptions'!H24</f>
        <v>4939887.1966088302</v>
      </c>
      <c r="I12" s="48">
        <f>I$7*'Per case assumptions'!I23*'Per case assumptions'!I24</f>
        <v>0</v>
      </c>
      <c r="J12" s="49"/>
      <c r="K12" s="2"/>
      <c r="L12" s="2"/>
      <c r="M12" s="2"/>
      <c r="N12" s="2"/>
      <c r="O12" s="2"/>
      <c r="P12" s="2"/>
      <c r="Q12" s="2"/>
      <c r="R12" s="2"/>
      <c r="S12" s="2"/>
      <c r="T12" s="2"/>
      <c r="U12" s="2"/>
      <c r="V12" s="2"/>
      <c r="W12" s="2"/>
      <c r="X12" s="2"/>
      <c r="Y12" s="2"/>
      <c r="Z12" s="2"/>
      <c r="AA12" s="2"/>
      <c r="AB12" s="2"/>
      <c r="AC12" s="2"/>
      <c r="AD12" s="2"/>
      <c r="AE12" s="2"/>
      <c r="AF12" s="2"/>
    </row>
    <row r="13" spans="1:32" x14ac:dyDescent="0.25">
      <c r="A13" s="94"/>
      <c r="B13" s="40" t="s">
        <v>2</v>
      </c>
      <c r="E13" s="45"/>
      <c r="F13" s="42"/>
      <c r="G13" s="50">
        <f>G$7*'Per case assumptions'!G26*'Per case assumptions'!G27</f>
        <v>0</v>
      </c>
      <c r="H13" s="47">
        <f>H$7*'Per case assumptions'!H26*'Per case assumptions'!H27</f>
        <v>522536530.20496744</v>
      </c>
      <c r="I13" s="50">
        <f>I$7*'Per case assumptions'!I26*'Per case assumptions'!I27</f>
        <v>0</v>
      </c>
      <c r="J13" s="49"/>
      <c r="K13" s="2"/>
      <c r="L13" s="2"/>
      <c r="M13" s="2"/>
      <c r="N13" s="2"/>
      <c r="O13" s="2"/>
      <c r="P13" s="2"/>
      <c r="Q13" s="2"/>
      <c r="R13" s="2"/>
      <c r="S13" s="2"/>
      <c r="T13" s="2"/>
      <c r="U13" s="2"/>
      <c r="V13" s="2"/>
      <c r="W13" s="2"/>
      <c r="X13" s="2"/>
      <c r="Y13" s="2"/>
      <c r="Z13" s="2"/>
      <c r="AA13" s="2"/>
      <c r="AB13" s="2"/>
      <c r="AC13" s="2"/>
      <c r="AD13" s="2"/>
      <c r="AE13" s="2"/>
      <c r="AF13" s="2"/>
    </row>
    <row r="14" spans="1:32" x14ac:dyDescent="0.25">
      <c r="A14" s="94"/>
      <c r="B14" s="94" t="s">
        <v>20</v>
      </c>
      <c r="E14" s="45"/>
      <c r="F14" s="42"/>
      <c r="G14" s="51">
        <f>SUM(G10:G13)</f>
        <v>53850524.447599657</v>
      </c>
      <c r="H14" s="66">
        <f>SUM(H10:H13)</f>
        <v>537488123.41480231</v>
      </c>
      <c r="I14" s="51">
        <f>SUM(I10:I13)</f>
        <v>4959566.481597268</v>
      </c>
      <c r="J14" s="52"/>
      <c r="K14" s="2"/>
      <c r="L14" s="2"/>
      <c r="M14" s="2"/>
      <c r="N14" s="2"/>
      <c r="O14" s="2"/>
      <c r="P14" s="2"/>
      <c r="Q14" s="2"/>
      <c r="R14" s="2"/>
      <c r="S14" s="2"/>
      <c r="T14" s="2"/>
      <c r="U14" s="2"/>
      <c r="V14" s="2"/>
      <c r="W14" s="2"/>
      <c r="X14" s="2"/>
      <c r="Y14" s="2"/>
      <c r="Z14" s="2"/>
      <c r="AA14" s="2"/>
      <c r="AB14" s="2"/>
      <c r="AC14" s="2"/>
      <c r="AD14" s="2"/>
      <c r="AE14" s="2"/>
      <c r="AF14" s="2"/>
    </row>
    <row r="15" spans="1:32" x14ac:dyDescent="0.25">
      <c r="A15" s="94"/>
      <c r="C15" s="7"/>
      <c r="D15" s="7"/>
      <c r="E15" s="45"/>
      <c r="H15" s="45"/>
      <c r="I15" s="42"/>
      <c r="J15" s="52"/>
    </row>
    <row r="16" spans="1:32" x14ac:dyDescent="0.25">
      <c r="A16" s="94" t="s">
        <v>3</v>
      </c>
      <c r="C16" s="7"/>
      <c r="D16" s="7"/>
      <c r="E16" s="45"/>
      <c r="F16" s="53"/>
      <c r="G16" s="53"/>
      <c r="H16" s="54"/>
      <c r="I16" s="53"/>
      <c r="J16" s="55">
        <f>J7*'Per case assumptions'!J40</f>
        <v>8752587960.8498592</v>
      </c>
    </row>
    <row r="17" spans="1:16" x14ac:dyDescent="0.25">
      <c r="A17" s="94"/>
      <c r="E17" s="45"/>
      <c r="H17" s="45"/>
      <c r="I17" s="42"/>
      <c r="J17" s="52"/>
    </row>
    <row r="18" spans="1:16" x14ac:dyDescent="0.25">
      <c r="A18" s="94" t="s">
        <v>46</v>
      </c>
      <c r="E18" s="45"/>
      <c r="F18" s="56">
        <f>F7*'Per case assumptions'!F32*'Per case assumptions'!F33*'Per case assumptions'!F34</f>
        <v>85991778.974823639</v>
      </c>
      <c r="G18" s="56">
        <f>G7*'Per case assumptions'!G32*'Per case assumptions'!G33*'Per case assumptions'!G34</f>
        <v>22739453.466425858</v>
      </c>
      <c r="H18" s="57">
        <f>H7*'Per case assumptions'!H32*'Per case assumptions'!H33*'Per case assumptions'!H34</f>
        <v>19072532.486613307</v>
      </c>
      <c r="I18" s="56">
        <f>I7*'Per case assumptions'!I32*'Per case assumptions'!I33*'Per case assumptions'!I34</f>
        <v>9279099.9277029447</v>
      </c>
      <c r="J18" s="55"/>
    </row>
    <row r="19" spans="1:16" x14ac:dyDescent="0.25">
      <c r="A19" s="94"/>
      <c r="E19" s="45"/>
      <c r="F19" s="56"/>
      <c r="G19" s="56"/>
      <c r="H19" s="57"/>
      <c r="I19" s="56"/>
      <c r="J19" s="55"/>
    </row>
    <row r="20" spans="1:16" x14ac:dyDescent="0.25">
      <c r="A20" s="94" t="s">
        <v>47</v>
      </c>
      <c r="E20" s="45"/>
      <c r="F20" s="67">
        <f>SUM(F14:F18)</f>
        <v>85991778.974823639</v>
      </c>
      <c r="G20" s="68">
        <f>SUM(G14:G18)</f>
        <v>76589977.914025515</v>
      </c>
      <c r="H20" s="69">
        <f>SUM(H14:H18)</f>
        <v>556560655.90141559</v>
      </c>
      <c r="I20" s="70">
        <f>SUM(I14:I18)</f>
        <v>14238666.409300212</v>
      </c>
      <c r="J20" s="68">
        <f>J16</f>
        <v>8752587960.8498592</v>
      </c>
    </row>
    <row r="21" spans="1:16" x14ac:dyDescent="0.25">
      <c r="A21" s="94"/>
      <c r="E21" s="54"/>
      <c r="F21" s="42"/>
      <c r="G21" s="42"/>
      <c r="H21" s="42"/>
      <c r="I21" s="42"/>
      <c r="J21" s="52"/>
    </row>
    <row r="22" spans="1:16" ht="15.75" thickBot="1" x14ac:dyDescent="0.3">
      <c r="A22" s="104" t="s">
        <v>48</v>
      </c>
      <c r="B22" s="59"/>
      <c r="C22" s="59"/>
      <c r="D22" s="59"/>
      <c r="E22" s="64">
        <f>SUM(F20:J20)</f>
        <v>9485969040.0494232</v>
      </c>
      <c r="F22" s="59"/>
      <c r="G22" s="59"/>
      <c r="H22" s="59"/>
      <c r="I22" s="59"/>
      <c r="J22" s="65"/>
    </row>
    <row r="23" spans="1:16" ht="15.75" thickTop="1" x14ac:dyDescent="0.25"/>
    <row r="24" spans="1:16" ht="75" customHeight="1" x14ac:dyDescent="0.25">
      <c r="A24" s="121" t="s">
        <v>50</v>
      </c>
      <c r="B24" s="121"/>
      <c r="C24" s="121"/>
      <c r="D24" s="121"/>
      <c r="E24" s="121"/>
      <c r="F24" s="121"/>
      <c r="G24" s="121"/>
      <c r="H24" s="121"/>
      <c r="I24" s="121"/>
      <c r="J24" s="121"/>
      <c r="K24" s="40"/>
      <c r="L24" s="40"/>
      <c r="O24" s="1"/>
      <c r="P24" s="1"/>
    </row>
    <row r="25" spans="1:16" x14ac:dyDescent="0.25">
      <c r="A25" s="40" t="s">
        <v>54</v>
      </c>
    </row>
    <row r="26" spans="1:16" ht="35.1" customHeight="1" x14ac:dyDescent="0.25">
      <c r="A26" s="40" t="s">
        <v>52</v>
      </c>
      <c r="K26" s="40"/>
      <c r="L26" s="40"/>
    </row>
    <row r="28" spans="1:16" ht="15" customHeight="1" x14ac:dyDescent="0.25">
      <c r="A28" s="120" t="s">
        <v>32</v>
      </c>
      <c r="B28" s="120"/>
      <c r="C28" s="120"/>
      <c r="D28" s="120"/>
      <c r="E28" s="120"/>
      <c r="F28" s="120"/>
      <c r="G28" s="120"/>
      <c r="H28" s="120"/>
      <c r="I28" s="120"/>
      <c r="J28" s="120"/>
    </row>
    <row r="29" spans="1:16" ht="36.75" customHeight="1" x14ac:dyDescent="0.25">
      <c r="A29" s="1"/>
      <c r="B29" s="1"/>
      <c r="C29" s="117" t="s">
        <v>30</v>
      </c>
      <c r="D29" s="117"/>
      <c r="E29" s="117"/>
      <c r="F29" s="117"/>
      <c r="G29" s="117"/>
      <c r="H29" s="117"/>
      <c r="I29" s="117"/>
      <c r="J29" s="117"/>
    </row>
    <row r="30" spans="1:16" ht="35.25" customHeight="1" x14ac:dyDescent="0.25">
      <c r="A30"/>
      <c r="B30"/>
      <c r="C30" s="117" t="s">
        <v>31</v>
      </c>
      <c r="D30" s="117"/>
      <c r="E30" s="117"/>
      <c r="F30" s="117"/>
      <c r="G30" s="117"/>
      <c r="H30" s="117"/>
      <c r="I30" s="117"/>
      <c r="J30" s="117"/>
    </row>
    <row r="31" spans="1:16" x14ac:dyDescent="0.25">
      <c r="G31" s="46"/>
      <c r="H31" s="46"/>
      <c r="I31" s="46"/>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8"/>
  <sheetViews>
    <sheetView zoomScale="85" zoomScaleNormal="85" workbookViewId="0"/>
  </sheetViews>
  <sheetFormatPr defaultRowHeight="15" x14ac:dyDescent="0.25"/>
  <cols>
    <col min="1" max="1" width="3.85546875" style="40" customWidth="1"/>
    <col min="2" max="2" width="4.5703125" style="40" customWidth="1"/>
    <col min="3" max="3" width="3.7109375" style="40" customWidth="1"/>
    <col min="4" max="4" width="29.28515625" style="40" customWidth="1"/>
    <col min="5" max="5" width="13.7109375" style="40" customWidth="1"/>
    <col min="6" max="6" width="12.42578125" style="40" customWidth="1"/>
    <col min="7" max="7" width="10.28515625" style="40" customWidth="1"/>
    <col min="8" max="8" width="13.5703125" style="40" customWidth="1"/>
    <col min="9" max="9" width="14.7109375" style="40" customWidth="1"/>
    <col min="10" max="10" width="12.7109375" style="40" customWidth="1"/>
    <col min="11" max="11" width="16.140625" customWidth="1"/>
    <col min="12" max="12" width="12.28515625" customWidth="1"/>
    <col min="13" max="13" width="13.140625" customWidth="1"/>
    <col min="14" max="14" width="14.28515625" customWidth="1"/>
    <col min="15" max="15" width="12.7109375" customWidth="1"/>
    <col min="16" max="21" width="17.7109375" customWidth="1"/>
  </cols>
  <sheetData>
    <row r="1" spans="1:15" x14ac:dyDescent="0.25">
      <c r="A1" s="92" t="s">
        <v>37</v>
      </c>
    </row>
    <row r="2" spans="1:15" x14ac:dyDescent="0.25">
      <c r="A2" s="91"/>
    </row>
    <row r="3" spans="1:15" x14ac:dyDescent="0.25">
      <c r="A3" s="91"/>
      <c r="E3" s="94" t="s">
        <v>33</v>
      </c>
      <c r="F3" s="94"/>
      <c r="G3" s="94"/>
      <c r="H3" s="94"/>
      <c r="I3" s="94"/>
      <c r="J3" s="94"/>
    </row>
    <row r="4" spans="1:15" x14ac:dyDescent="0.25">
      <c r="A4" s="94"/>
      <c r="E4" s="94"/>
      <c r="F4" s="94"/>
      <c r="G4" s="94"/>
      <c r="H4" s="94"/>
      <c r="I4" s="94"/>
      <c r="J4" s="94"/>
    </row>
    <row r="5" spans="1:15" x14ac:dyDescent="0.25">
      <c r="A5" s="92"/>
      <c r="B5" s="7"/>
      <c r="C5" s="7"/>
      <c r="D5" s="7"/>
      <c r="E5" s="97"/>
      <c r="F5" s="118" t="s">
        <v>24</v>
      </c>
      <c r="G5" s="119"/>
      <c r="H5" s="98" t="s">
        <v>18</v>
      </c>
      <c r="I5" s="118" t="s">
        <v>26</v>
      </c>
      <c r="J5" s="119"/>
    </row>
    <row r="6" spans="1:15" ht="45" x14ac:dyDescent="0.25">
      <c r="A6" s="93" t="s">
        <v>42</v>
      </c>
      <c r="B6" s="7"/>
      <c r="C6" s="7"/>
      <c r="D6" s="7"/>
      <c r="E6" s="108" t="s">
        <v>49</v>
      </c>
      <c r="F6" s="100" t="s">
        <v>38</v>
      </c>
      <c r="G6" s="101" t="s">
        <v>39</v>
      </c>
      <c r="H6" s="102" t="s">
        <v>18</v>
      </c>
      <c r="I6" s="101" t="s">
        <v>27</v>
      </c>
      <c r="J6" s="103" t="s">
        <v>25</v>
      </c>
    </row>
    <row r="7" spans="1:15" x14ac:dyDescent="0.25">
      <c r="A7" s="94"/>
      <c r="C7" s="7"/>
      <c r="D7" s="7"/>
      <c r="E7" s="11"/>
      <c r="F7" s="13"/>
      <c r="G7" s="8"/>
      <c r="H7" s="10"/>
      <c r="I7" s="8"/>
      <c r="J7" s="8"/>
      <c r="K7" s="84"/>
      <c r="L7" s="1"/>
    </row>
    <row r="8" spans="1:15" x14ac:dyDescent="0.25">
      <c r="A8" s="94" t="s">
        <v>0</v>
      </c>
      <c r="C8" s="7"/>
      <c r="D8" s="7"/>
      <c r="E8" s="13"/>
      <c r="F8" s="13"/>
      <c r="G8" s="8"/>
      <c r="H8" s="9"/>
      <c r="I8" s="8"/>
      <c r="J8" s="8"/>
      <c r="K8" s="84"/>
      <c r="L8" s="1"/>
    </row>
    <row r="9" spans="1:15" x14ac:dyDescent="0.25">
      <c r="A9" s="94"/>
      <c r="C9" s="7" t="s">
        <v>4</v>
      </c>
      <c r="D9" s="7"/>
      <c r="E9" s="114">
        <v>644786</v>
      </c>
      <c r="F9" s="114">
        <v>589816.40799999994</v>
      </c>
      <c r="G9" s="115">
        <v>46424.592000000004</v>
      </c>
      <c r="H9" s="116">
        <v>8545</v>
      </c>
      <c r="I9" s="115">
        <v>8545</v>
      </c>
      <c r="J9" s="115">
        <v>0</v>
      </c>
      <c r="K9" s="5"/>
      <c r="L9" s="4"/>
      <c r="M9" s="4"/>
      <c r="N9" s="4"/>
      <c r="O9" s="4"/>
    </row>
    <row r="10" spans="1:15" x14ac:dyDescent="0.25">
      <c r="A10" s="94"/>
      <c r="C10" s="7" t="s">
        <v>5</v>
      </c>
      <c r="D10" s="7"/>
      <c r="E10" s="114">
        <v>1027561</v>
      </c>
      <c r="F10" s="114">
        <v>934240.60800000001</v>
      </c>
      <c r="G10" s="115">
        <v>73984.392000000007</v>
      </c>
      <c r="H10" s="116">
        <v>19336</v>
      </c>
      <c r="I10" s="115">
        <v>18957.999999999996</v>
      </c>
      <c r="J10" s="115">
        <v>378</v>
      </c>
      <c r="K10" s="5"/>
      <c r="L10" s="4"/>
      <c r="M10" s="4"/>
      <c r="N10" s="4"/>
      <c r="O10" s="4"/>
    </row>
    <row r="11" spans="1:15" x14ac:dyDescent="0.25">
      <c r="A11" s="94"/>
      <c r="C11" s="7" t="s">
        <v>6</v>
      </c>
      <c r="D11" s="7"/>
      <c r="E11" s="114">
        <v>1679667</v>
      </c>
      <c r="F11" s="114">
        <v>1521240.976</v>
      </c>
      <c r="G11" s="115">
        <v>120936.024</v>
      </c>
      <c r="H11" s="116">
        <v>37490.000000000007</v>
      </c>
      <c r="I11" s="115">
        <v>36479.000000000007</v>
      </c>
      <c r="J11" s="115">
        <v>1011</v>
      </c>
      <c r="K11" s="5"/>
      <c r="L11" s="4"/>
      <c r="M11" s="4"/>
      <c r="N11" s="4"/>
      <c r="O11" s="4"/>
    </row>
    <row r="12" spans="1:15" s="2" customFormat="1" x14ac:dyDescent="0.25">
      <c r="A12" s="105"/>
      <c r="B12" s="42"/>
      <c r="C12" s="8"/>
      <c r="D12" s="8"/>
      <c r="E12" s="13"/>
      <c r="F12" s="13"/>
      <c r="G12" s="8"/>
      <c r="H12" s="13"/>
      <c r="I12" s="82"/>
      <c r="J12" s="8"/>
      <c r="K12" s="84"/>
      <c r="L12" s="80"/>
    </row>
    <row r="13" spans="1:15" x14ac:dyDescent="0.25">
      <c r="A13" s="106" t="s">
        <v>28</v>
      </c>
      <c r="B13" s="58"/>
      <c r="C13" s="38"/>
      <c r="D13" s="38"/>
      <c r="E13" s="11"/>
      <c r="F13" s="11"/>
      <c r="G13" s="38"/>
      <c r="H13" s="10"/>
      <c r="I13" s="38"/>
      <c r="J13" s="38"/>
      <c r="K13" s="84"/>
      <c r="L13" s="1"/>
    </row>
    <row r="14" spans="1:15" x14ac:dyDescent="0.25">
      <c r="A14" s="105"/>
      <c r="B14" s="42"/>
      <c r="C14" s="8"/>
      <c r="D14" s="8"/>
      <c r="E14" s="13"/>
      <c r="F14" s="13"/>
      <c r="G14" s="8"/>
      <c r="H14" s="13"/>
      <c r="I14" s="13"/>
      <c r="J14" s="8"/>
      <c r="K14" s="84"/>
      <c r="L14" s="1"/>
    </row>
    <row r="15" spans="1:15" x14ac:dyDescent="0.25">
      <c r="A15" s="105" t="s">
        <v>44</v>
      </c>
      <c r="B15" s="42"/>
      <c r="C15" s="8"/>
      <c r="D15" s="8"/>
      <c r="E15" s="13"/>
      <c r="F15" s="13"/>
      <c r="G15" s="8"/>
      <c r="H15" s="9"/>
      <c r="I15" s="8"/>
      <c r="J15" s="8"/>
      <c r="K15" s="84"/>
      <c r="L15" s="1"/>
    </row>
    <row r="16" spans="1:15" x14ac:dyDescent="0.25">
      <c r="A16" s="94"/>
      <c r="B16" s="7" t="s">
        <v>45</v>
      </c>
      <c r="C16" s="7"/>
      <c r="D16" s="7"/>
      <c r="E16" s="13"/>
      <c r="F16" s="13"/>
      <c r="G16" s="8"/>
      <c r="H16" s="9"/>
      <c r="I16" s="8"/>
      <c r="J16" s="8"/>
      <c r="K16" s="84"/>
      <c r="L16" s="1"/>
    </row>
    <row r="17" spans="1:15" x14ac:dyDescent="0.25">
      <c r="A17" s="94"/>
      <c r="B17" s="7"/>
      <c r="C17" s="7" t="s">
        <v>7</v>
      </c>
      <c r="D17" s="7"/>
      <c r="E17" s="81"/>
      <c r="F17" s="13">
        <v>0</v>
      </c>
      <c r="G17" s="8">
        <v>1.4</v>
      </c>
      <c r="H17" s="9">
        <v>0.7</v>
      </c>
      <c r="I17" s="8">
        <v>1</v>
      </c>
      <c r="J17" s="8"/>
      <c r="K17" s="5"/>
      <c r="L17" s="4"/>
      <c r="M17" s="4"/>
      <c r="N17" s="4"/>
      <c r="O17" s="4"/>
    </row>
    <row r="18" spans="1:15" x14ac:dyDescent="0.25">
      <c r="A18" s="94"/>
      <c r="B18" s="7"/>
      <c r="C18" s="7" t="s">
        <v>8</v>
      </c>
      <c r="D18" s="7"/>
      <c r="E18" s="81"/>
      <c r="F18" s="32">
        <v>135.95675543730002</v>
      </c>
      <c r="G18" s="29">
        <v>135.95675543730002</v>
      </c>
      <c r="H18" s="30">
        <v>135.95675543730002</v>
      </c>
      <c r="I18" s="29">
        <v>135.95675543730002</v>
      </c>
      <c r="J18" s="29">
        <v>0</v>
      </c>
      <c r="K18" s="5"/>
      <c r="L18" s="4"/>
      <c r="M18" s="4"/>
      <c r="N18" s="4"/>
      <c r="O18" s="4"/>
    </row>
    <row r="19" spans="1:15" x14ac:dyDescent="0.25">
      <c r="A19" s="94"/>
      <c r="B19" s="7" t="s">
        <v>19</v>
      </c>
      <c r="C19" s="7"/>
      <c r="D19" s="7"/>
      <c r="E19" s="13"/>
      <c r="F19" s="13"/>
      <c r="G19" s="8"/>
      <c r="H19" s="9"/>
      <c r="I19" s="8"/>
      <c r="J19" s="8"/>
      <c r="K19" s="5"/>
      <c r="L19" s="4"/>
      <c r="M19" s="4"/>
      <c r="N19" s="4"/>
      <c r="O19" s="4"/>
    </row>
    <row r="20" spans="1:15" x14ac:dyDescent="0.25">
      <c r="A20" s="94"/>
      <c r="B20" s="7"/>
      <c r="C20" s="7" t="s">
        <v>7</v>
      </c>
      <c r="D20" s="7"/>
      <c r="E20" s="81"/>
      <c r="F20" s="13">
        <v>0</v>
      </c>
      <c r="G20" s="8">
        <v>0.1</v>
      </c>
      <c r="H20" s="9">
        <v>0.3</v>
      </c>
      <c r="I20" s="8">
        <v>0</v>
      </c>
      <c r="J20" s="8"/>
      <c r="K20" s="5"/>
      <c r="L20" s="4"/>
      <c r="M20" s="4"/>
      <c r="N20" s="4"/>
      <c r="O20" s="4"/>
    </row>
    <row r="21" spans="1:15" x14ac:dyDescent="0.25">
      <c r="A21" s="94"/>
      <c r="B21" s="7"/>
      <c r="C21" s="7" t="s">
        <v>8</v>
      </c>
      <c r="D21" s="7"/>
      <c r="E21" s="81"/>
      <c r="F21" s="32">
        <v>572.93437185783</v>
      </c>
      <c r="G21" s="29">
        <v>572.93437185783</v>
      </c>
      <c r="H21" s="30">
        <v>572.93437185783</v>
      </c>
      <c r="I21" s="29">
        <v>572.93437185783</v>
      </c>
      <c r="J21" s="8"/>
      <c r="K21" s="5"/>
      <c r="L21" s="4"/>
      <c r="M21" s="4"/>
      <c r="N21" s="4"/>
      <c r="O21" s="4"/>
    </row>
    <row r="22" spans="1:15" x14ac:dyDescent="0.25">
      <c r="A22" s="94"/>
      <c r="B22" s="7" t="s">
        <v>1</v>
      </c>
      <c r="C22" s="7"/>
      <c r="D22" s="7"/>
      <c r="E22" s="13"/>
      <c r="F22" s="13"/>
      <c r="G22" s="8"/>
      <c r="H22" s="9"/>
      <c r="I22" s="8"/>
      <c r="J22" s="8"/>
      <c r="K22" s="5"/>
      <c r="L22" s="4"/>
      <c r="M22" s="4"/>
      <c r="N22" s="4"/>
      <c r="O22" s="4"/>
    </row>
    <row r="23" spans="1:15" x14ac:dyDescent="0.25">
      <c r="A23" s="94"/>
      <c r="B23" s="7"/>
      <c r="C23" s="7" t="s">
        <v>7</v>
      </c>
      <c r="D23" s="7"/>
      <c r="E23" s="81"/>
      <c r="F23" s="13">
        <v>0</v>
      </c>
      <c r="G23" s="8">
        <v>0.3</v>
      </c>
      <c r="H23" s="9">
        <v>0.2</v>
      </c>
      <c r="I23" s="8">
        <v>0</v>
      </c>
      <c r="J23" s="8"/>
      <c r="K23" s="5"/>
      <c r="L23" s="4"/>
      <c r="M23" s="4"/>
      <c r="N23" s="4"/>
      <c r="O23" s="4"/>
    </row>
    <row r="24" spans="1:15" x14ac:dyDescent="0.25">
      <c r="A24" s="94"/>
      <c r="B24" s="7"/>
      <c r="C24" s="7" t="s">
        <v>8</v>
      </c>
      <c r="D24" s="7"/>
      <c r="E24" s="81"/>
      <c r="F24" s="32">
        <v>658.82731349811002</v>
      </c>
      <c r="G24" s="29">
        <v>658.82731349811002</v>
      </c>
      <c r="H24" s="30">
        <v>658.82731349811002</v>
      </c>
      <c r="I24" s="29">
        <v>658.82731349811002</v>
      </c>
      <c r="J24" s="29">
        <v>0</v>
      </c>
      <c r="K24" s="5"/>
      <c r="L24" s="4"/>
      <c r="M24" s="4"/>
      <c r="N24" s="4"/>
      <c r="O24" s="4"/>
    </row>
    <row r="25" spans="1:15" x14ac:dyDescent="0.25">
      <c r="A25" s="94"/>
      <c r="B25" s="7" t="s">
        <v>2</v>
      </c>
      <c r="C25" s="7"/>
      <c r="D25" s="7"/>
      <c r="E25" s="13"/>
      <c r="F25" s="13"/>
      <c r="G25" s="8"/>
      <c r="H25" s="9"/>
      <c r="I25" s="8"/>
      <c r="J25" s="8"/>
      <c r="K25" s="5"/>
      <c r="L25" s="4"/>
      <c r="M25" s="4"/>
      <c r="N25" s="4"/>
      <c r="O25" s="4"/>
    </row>
    <row r="26" spans="1:15" x14ac:dyDescent="0.25">
      <c r="A26" s="94"/>
      <c r="B26" s="7"/>
      <c r="C26" s="7" t="s">
        <v>9</v>
      </c>
      <c r="D26" s="7"/>
      <c r="E26" s="81"/>
      <c r="F26" s="13">
        <v>0</v>
      </c>
      <c r="G26" s="8">
        <v>0</v>
      </c>
      <c r="H26" s="9">
        <v>1</v>
      </c>
      <c r="I26" s="8">
        <v>0</v>
      </c>
      <c r="J26" s="8"/>
      <c r="K26" s="5"/>
      <c r="L26" s="4"/>
      <c r="M26" s="4"/>
      <c r="N26" s="4"/>
      <c r="O26" s="4"/>
    </row>
    <row r="27" spans="1:15" x14ac:dyDescent="0.25">
      <c r="A27" s="94"/>
      <c r="B27" s="7"/>
      <c r="C27" s="7" t="s">
        <v>10</v>
      </c>
      <c r="D27" s="7"/>
      <c r="E27" s="81"/>
      <c r="F27" s="32">
        <v>13938.024278606757</v>
      </c>
      <c r="G27" s="29">
        <v>13938.024278606757</v>
      </c>
      <c r="H27" s="30">
        <v>13938.024278606757</v>
      </c>
      <c r="I27" s="29">
        <v>13938.024278606757</v>
      </c>
      <c r="J27" s="29">
        <v>0</v>
      </c>
      <c r="K27" s="5"/>
      <c r="L27" s="4"/>
      <c r="M27" s="4"/>
      <c r="N27" s="4"/>
      <c r="O27" s="4"/>
    </row>
    <row r="28" spans="1:15" x14ac:dyDescent="0.25">
      <c r="A28" s="94"/>
      <c r="C28" s="7"/>
      <c r="D28" s="7"/>
      <c r="E28" s="81"/>
      <c r="F28" s="32"/>
      <c r="G28" s="29"/>
      <c r="H28" s="30"/>
      <c r="I28" s="29"/>
      <c r="J28" s="29"/>
      <c r="K28" s="5"/>
      <c r="L28" s="4"/>
      <c r="M28" s="4"/>
      <c r="N28" s="4"/>
      <c r="O28" s="4"/>
    </row>
    <row r="29" spans="1:15" x14ac:dyDescent="0.25">
      <c r="A29" s="94"/>
      <c r="C29" s="92" t="s">
        <v>56</v>
      </c>
      <c r="D29" s="107"/>
      <c r="E29" s="76"/>
      <c r="F29" s="32">
        <f t="shared" ref="F29:I29" si="0">F17*F18+F20*F21+F23*F24+F26*F27</f>
        <v>0</v>
      </c>
      <c r="G29" s="29">
        <f t="shared" si="0"/>
        <v>445.28108884743597</v>
      </c>
      <c r="H29" s="30">
        <f t="shared" si="0"/>
        <v>14336.839781669838</v>
      </c>
      <c r="I29" s="29">
        <f t="shared" si="0"/>
        <v>135.95675543730002</v>
      </c>
      <c r="J29" s="8"/>
      <c r="K29" s="5"/>
      <c r="L29" s="4"/>
      <c r="M29" s="4"/>
      <c r="N29" s="4"/>
      <c r="O29" s="4"/>
    </row>
    <row r="30" spans="1:15" x14ac:dyDescent="0.25">
      <c r="A30" s="94"/>
      <c r="C30" s="7"/>
      <c r="D30" s="7"/>
      <c r="E30" s="81"/>
      <c r="F30" s="13"/>
      <c r="G30" s="8"/>
      <c r="H30" s="9"/>
      <c r="I30" s="8"/>
      <c r="J30" s="8"/>
      <c r="K30" s="5"/>
      <c r="L30" s="4"/>
      <c r="M30" s="4"/>
      <c r="N30" s="4"/>
      <c r="O30" s="4"/>
    </row>
    <row r="31" spans="1:15" x14ac:dyDescent="0.25">
      <c r="A31" s="94" t="s">
        <v>46</v>
      </c>
      <c r="B31" s="58"/>
      <c r="C31" s="38"/>
      <c r="D31" s="38"/>
      <c r="E31" s="11"/>
      <c r="F31" s="11"/>
      <c r="G31" s="38"/>
      <c r="H31" s="10"/>
      <c r="I31" s="38"/>
      <c r="J31" s="38"/>
      <c r="K31" s="5"/>
      <c r="L31" s="4"/>
      <c r="M31" s="4"/>
      <c r="N31" s="4"/>
      <c r="O31" s="4"/>
    </row>
    <row r="32" spans="1:15" x14ac:dyDescent="0.25">
      <c r="A32" s="94"/>
      <c r="C32" s="7" t="s">
        <v>11</v>
      </c>
      <c r="D32" s="7"/>
      <c r="E32" s="13"/>
      <c r="F32" s="77">
        <v>0.44459599999999999</v>
      </c>
      <c r="G32" s="78">
        <v>0.458895</v>
      </c>
      <c r="H32" s="79">
        <v>0.43029200000000001</v>
      </c>
      <c r="I32" s="78">
        <v>0.43029200000000001</v>
      </c>
      <c r="J32" s="8"/>
      <c r="K32" s="5"/>
      <c r="L32" s="4"/>
      <c r="M32" s="4"/>
      <c r="N32" s="4"/>
      <c r="O32" s="4"/>
    </row>
    <row r="33" spans="1:15" x14ac:dyDescent="0.25">
      <c r="A33" s="94"/>
      <c r="C33" s="7" t="s">
        <v>12</v>
      </c>
      <c r="D33" s="7"/>
      <c r="E33" s="13"/>
      <c r="F33" s="13">
        <v>0.5</v>
      </c>
      <c r="G33" s="8">
        <v>1.6</v>
      </c>
      <c r="H33" s="9">
        <v>4.5</v>
      </c>
      <c r="I33" s="8">
        <v>2.25</v>
      </c>
      <c r="J33" s="8"/>
      <c r="K33" s="5"/>
      <c r="L33" s="4"/>
      <c r="M33" s="4"/>
      <c r="N33" s="4"/>
      <c r="O33" s="4"/>
    </row>
    <row r="34" spans="1:15" x14ac:dyDescent="0.25">
      <c r="A34" s="94"/>
      <c r="C34" s="7" t="s">
        <v>13</v>
      </c>
      <c r="D34" s="7"/>
      <c r="E34" s="13"/>
      <c r="F34" s="32">
        <v>254.28653453716606</v>
      </c>
      <c r="G34" s="29">
        <v>256.08906100113268</v>
      </c>
      <c r="H34" s="30">
        <v>262.73452001286489</v>
      </c>
      <c r="I34" s="29">
        <v>262.73452001286489</v>
      </c>
      <c r="J34" s="8"/>
      <c r="K34" s="5"/>
      <c r="L34" s="4"/>
      <c r="M34" s="4"/>
      <c r="N34" s="4"/>
      <c r="O34" s="4"/>
    </row>
    <row r="35" spans="1:15" x14ac:dyDescent="0.25">
      <c r="A35" s="94"/>
      <c r="C35" s="7"/>
      <c r="D35" s="7"/>
      <c r="E35" s="81"/>
      <c r="F35" s="13"/>
      <c r="G35" s="8"/>
      <c r="H35" s="9"/>
      <c r="I35" s="8"/>
      <c r="J35" s="8"/>
      <c r="K35" s="5"/>
      <c r="L35" s="4"/>
      <c r="M35" s="4"/>
      <c r="N35" s="4"/>
      <c r="O35" s="4"/>
    </row>
    <row r="36" spans="1:15" x14ac:dyDescent="0.25">
      <c r="A36" s="94"/>
      <c r="C36" s="92" t="s">
        <v>17</v>
      </c>
      <c r="D36" s="7"/>
      <c r="E36" s="81"/>
      <c r="F36" s="32">
        <f>F32*F33*F34</f>
        <v>56.527388054542939</v>
      </c>
      <c r="G36" s="29">
        <f t="shared" ref="G36:I36" si="1">G32*G33*G34</f>
        <v>188.02878343698364</v>
      </c>
      <c r="H36" s="30">
        <f t="shared" si="1"/>
        <v>508.73652938419048</v>
      </c>
      <c r="I36" s="29">
        <f t="shared" si="1"/>
        <v>254.36826469209524</v>
      </c>
      <c r="J36" s="8"/>
      <c r="K36" s="5"/>
      <c r="L36" s="4"/>
      <c r="M36" s="4"/>
      <c r="N36" s="4"/>
      <c r="O36" s="4"/>
    </row>
    <row r="37" spans="1:15" x14ac:dyDescent="0.25">
      <c r="A37" s="94"/>
      <c r="C37" s="7"/>
      <c r="D37" s="7"/>
      <c r="E37" s="81"/>
      <c r="F37" s="13"/>
      <c r="G37" s="8"/>
      <c r="H37" s="9"/>
      <c r="I37" s="8"/>
      <c r="J37" s="8"/>
      <c r="K37" s="5"/>
      <c r="L37" s="4"/>
      <c r="M37" s="4"/>
      <c r="N37" s="4"/>
      <c r="O37" s="4"/>
    </row>
    <row r="38" spans="1:15" x14ac:dyDescent="0.25">
      <c r="A38" s="106" t="s">
        <v>3</v>
      </c>
      <c r="B38" s="58"/>
      <c r="C38" s="38"/>
      <c r="D38" s="38"/>
      <c r="E38" s="11"/>
      <c r="F38" s="11"/>
      <c r="G38" s="38"/>
      <c r="H38" s="10"/>
      <c r="I38" s="38"/>
      <c r="J38" s="38"/>
      <c r="K38" s="5"/>
      <c r="L38" s="4"/>
      <c r="M38" s="4"/>
      <c r="N38" s="4"/>
      <c r="O38" s="4"/>
    </row>
    <row r="39" spans="1:15" x14ac:dyDescent="0.25">
      <c r="C39" s="7" t="s">
        <v>14</v>
      </c>
      <c r="D39" s="7"/>
      <c r="E39" s="81"/>
      <c r="F39" s="13"/>
      <c r="G39" s="8"/>
      <c r="H39" s="9"/>
      <c r="I39" s="8"/>
      <c r="J39" s="50">
        <v>1574064.9151784659</v>
      </c>
      <c r="K39" s="6"/>
      <c r="L39" s="4"/>
      <c r="M39" s="4"/>
      <c r="N39" s="4"/>
      <c r="O39" s="4"/>
    </row>
    <row r="40" spans="1:15" x14ac:dyDescent="0.25">
      <c r="C40" s="7" t="s">
        <v>15</v>
      </c>
      <c r="D40" s="7"/>
      <c r="E40" s="81"/>
      <c r="F40" s="13"/>
      <c r="G40" s="8"/>
      <c r="H40" s="9"/>
      <c r="I40" s="8"/>
      <c r="J40" s="50">
        <v>8657357.0334815625</v>
      </c>
      <c r="K40" s="6"/>
      <c r="L40" s="4"/>
      <c r="M40" s="4"/>
      <c r="N40" s="4"/>
      <c r="O40" s="4"/>
    </row>
    <row r="41" spans="1:15" ht="15.75" thickBot="1" x14ac:dyDescent="0.3">
      <c r="A41" s="59"/>
      <c r="B41" s="59"/>
      <c r="C41" s="60" t="s">
        <v>16</v>
      </c>
      <c r="D41" s="60"/>
      <c r="E41" s="63"/>
      <c r="F41" s="61"/>
      <c r="G41" s="62"/>
      <c r="H41" s="63"/>
      <c r="I41" s="62"/>
      <c r="J41" s="83">
        <v>15740649.151784657</v>
      </c>
      <c r="K41" s="6"/>
      <c r="L41" s="3"/>
    </row>
    <row r="42" spans="1:15" ht="15.75" thickTop="1" x14ac:dyDescent="0.25"/>
    <row r="43" spans="1:15" ht="45" customHeight="1" x14ac:dyDescent="0.25">
      <c r="A43" s="122" t="s">
        <v>55</v>
      </c>
      <c r="B43" s="122"/>
      <c r="C43" s="122"/>
      <c r="D43" s="122"/>
      <c r="E43" s="122"/>
      <c r="F43" s="122"/>
      <c r="G43" s="122"/>
      <c r="H43" s="122"/>
      <c r="I43" s="122"/>
      <c r="J43" s="122"/>
      <c r="K43" s="122"/>
      <c r="L43" s="122"/>
    </row>
    <row r="44" spans="1:15" ht="35.1" customHeight="1" x14ac:dyDescent="0.25">
      <c r="A44" s="40" t="s">
        <v>52</v>
      </c>
      <c r="K44" s="40"/>
      <c r="L44" s="40"/>
    </row>
    <row r="45" spans="1:15" x14ac:dyDescent="0.25">
      <c r="A45" s="7"/>
      <c r="B45" s="7"/>
      <c r="C45" s="7"/>
      <c r="D45" s="7"/>
      <c r="E45" s="7"/>
      <c r="F45" s="7"/>
      <c r="G45" s="7"/>
      <c r="H45" s="7"/>
      <c r="I45" s="7"/>
      <c r="J45" s="7"/>
    </row>
    <row r="46" spans="1:15" ht="15" customHeight="1" x14ac:dyDescent="0.25">
      <c r="A46" s="120" t="s">
        <v>32</v>
      </c>
      <c r="B46" s="120"/>
      <c r="C46" s="120"/>
      <c r="D46" s="120"/>
      <c r="E46" s="120"/>
      <c r="F46" s="120"/>
      <c r="G46" s="120"/>
      <c r="H46" s="120"/>
      <c r="I46" s="120"/>
      <c r="J46" s="120"/>
    </row>
    <row r="47" spans="1:15" ht="44.25" customHeight="1" x14ac:dyDescent="0.25">
      <c r="A47" s="1"/>
      <c r="B47" s="1"/>
      <c r="C47" s="117" t="s">
        <v>30</v>
      </c>
      <c r="D47" s="117"/>
      <c r="E47" s="117"/>
      <c r="F47" s="117"/>
      <c r="G47" s="117"/>
      <c r="H47" s="117"/>
      <c r="I47" s="117"/>
      <c r="J47" s="117"/>
    </row>
    <row r="48" spans="1:15" ht="47.25" customHeight="1" x14ac:dyDescent="0.25">
      <c r="A48"/>
      <c r="B48"/>
      <c r="C48" s="117" t="s">
        <v>31</v>
      </c>
      <c r="D48" s="117"/>
      <c r="E48" s="117"/>
      <c r="F48" s="117"/>
      <c r="G48" s="117"/>
      <c r="H48" s="117"/>
      <c r="I48" s="117"/>
      <c r="J48" s="117"/>
    </row>
  </sheetData>
  <mergeCells count="6">
    <mergeCell ref="C48:J48"/>
    <mergeCell ref="F5:G5"/>
    <mergeCell ref="I5:J5"/>
    <mergeCell ref="A46:J46"/>
    <mergeCell ref="C47:J47"/>
    <mergeCell ref="A43:L4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Salmonella Mean COI</vt:lpstr>
      <vt:lpstr>Low</vt:lpstr>
      <vt:lpstr>High</vt:lpstr>
      <vt:lpstr>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Salmonella (nontyphoidal)</dc:title>
  <dc:subject>agricultural economics</dc:subject>
  <dc:creator>Sandra Hoffmann</dc:creator>
  <cp:keywords>Salmonella nontyphoidal, Salmonella, foodborne illness, foodborne illnesses, cost estimates, disease outcomes, foodborne infections, outpatient expenditures, inpatient expenditures, medical care, medical costs, lost wages</cp:keywords>
  <cp:lastModifiedBy>WIN31TONT40</cp:lastModifiedBy>
  <dcterms:created xsi:type="dcterms:W3CDTF">2014-04-15T12:34:33Z</dcterms:created>
  <dcterms:modified xsi:type="dcterms:W3CDTF">2015-03-11T16:05:44Z</dcterms:modified>
</cp:coreProperties>
</file>