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showInkAnnotation="0"/>
  <mc:AlternateContent xmlns:mc="http://schemas.openxmlformats.org/markup-compatibility/2006">
    <mc:Choice Requires="x15">
      <x15ac:absPath xmlns:x15ac="http://schemas.microsoft.com/office/spreadsheetml/2010/11/ac" url="https://usdagcc.sharepoint.com/sites/REE-ERS-OilCropsOutlook/Shared Documents/General/Yearbooks/Oilyrbook_2024/"/>
    </mc:Choice>
  </mc:AlternateContent>
  <xr:revisionPtr revIDLastSave="22" documentId="13_ncr:1_{DAB1A29A-D81F-4467-A522-5B4F8CAF9048}" xr6:coauthVersionLast="47" xr6:coauthVersionMax="47" xr10:uidLastSave="{2B672421-20E6-4278-8D6C-4CCA50A27FDF}"/>
  <bookViews>
    <workbookView xWindow="-108" yWindow="-108" windowWidth="23256" windowHeight="12576" tabRatio="598" xr2:uid="{00000000-000D-0000-FFFF-FFFF00000000}"/>
  </bookViews>
  <sheets>
    <sheet name="Contents" sheetId="101" r:id="rId1"/>
    <sheet name="tab21" sheetId="102" r:id="rId2"/>
    <sheet name="tab22" sheetId="103" r:id="rId3"/>
    <sheet name="tab23" sheetId="104" r:id="rId4"/>
    <sheet name="tab24" sheetId="105" r:id="rId5"/>
  </sheets>
  <definedNames>
    <definedName name="_xlnm.Print_Area" localSheetId="1">'tab21'!$B$6:$N$51</definedName>
    <definedName name="_xlnm.Print_Area" localSheetId="2">'tab22'!$B$8:$L$56</definedName>
    <definedName name="_xlnm.Print_Area" localSheetId="3">'tab23'!$B$8:$J$54</definedName>
    <definedName name="_xlnm.Print_Area" localSheetId="4">'tab24'!$B$8:$K$55</definedName>
    <definedName name="_xlnm.Print_Titles" localSheetId="1">'tab21'!$A:$A,'tab21'!$1:$4</definedName>
    <definedName name="_xlnm.Print_Titles" localSheetId="2">'tab22'!$A:$A,'tab22'!$1:$6</definedName>
    <definedName name="_xlnm.Print_Titles" localSheetId="3">'tab23'!$A:$A,'tab23'!$1:$6</definedName>
    <definedName name="_xlnm.Print_Titles" localSheetId="4">'tab24'!$A:$A,'tab24'!$1:$6</definedName>
    <definedName name="WASDE_Updated" localSheetId="0">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1" i="105" l="1"/>
  <c r="E51" i="105"/>
  <c r="I51" i="105" s="1"/>
  <c r="B51" i="105"/>
  <c r="B50" i="105"/>
  <c r="E50" i="105" s="1"/>
  <c r="H50" i="105" s="1"/>
  <c r="F50" i="105" s="1"/>
  <c r="E49" i="105"/>
  <c r="H49" i="105" s="1"/>
  <c r="F49" i="105" s="1"/>
  <c r="B49" i="105"/>
  <c r="E48" i="105"/>
  <c r="H48" i="105" s="1"/>
  <c r="F48" i="105" s="1"/>
  <c r="B48" i="105"/>
  <c r="B47" i="105"/>
  <c r="E47" i="105" s="1"/>
  <c r="H47" i="105" s="1"/>
  <c r="F47" i="105" s="1"/>
  <c r="E46" i="105"/>
  <c r="H46" i="105" s="1"/>
  <c r="F46" i="105" s="1"/>
  <c r="B46" i="105"/>
  <c r="E45" i="105"/>
  <c r="H45" i="105" s="1"/>
  <c r="F45" i="105" s="1"/>
  <c r="B45" i="105"/>
  <c r="B44" i="105"/>
  <c r="E44" i="105" s="1"/>
  <c r="H44" i="105" s="1"/>
  <c r="F44" i="105" s="1"/>
  <c r="E43" i="105"/>
  <c r="H43" i="105" s="1"/>
  <c r="F43" i="105" s="1"/>
  <c r="B43" i="105"/>
  <c r="B42" i="105"/>
  <c r="E42" i="105" s="1"/>
  <c r="H42" i="105" s="1"/>
  <c r="F42" i="105" s="1"/>
  <c r="B41" i="105"/>
  <c r="E41" i="105" s="1"/>
  <c r="H41" i="105" s="1"/>
  <c r="F41" i="105" s="1"/>
  <c r="E40" i="105"/>
  <c r="H40" i="105" s="1"/>
  <c r="F40" i="105" s="1"/>
  <c r="B40" i="105"/>
  <c r="B39" i="105"/>
  <c r="E39" i="105" s="1"/>
  <c r="H39" i="105" s="1"/>
  <c r="F39" i="105" s="1"/>
  <c r="B38" i="105"/>
  <c r="E38" i="105" s="1"/>
  <c r="H38" i="105" s="1"/>
  <c r="F38" i="105" s="1"/>
  <c r="E37" i="105"/>
  <c r="H37" i="105" s="1"/>
  <c r="F37" i="105" s="1"/>
  <c r="B37" i="105"/>
  <c r="B36" i="105"/>
  <c r="E36" i="105" s="1"/>
  <c r="H36" i="105" s="1"/>
  <c r="F36" i="105" s="1"/>
  <c r="B35" i="105"/>
  <c r="E35" i="105" s="1"/>
  <c r="H35" i="105" s="1"/>
  <c r="F35" i="105" s="1"/>
  <c r="E34" i="105"/>
  <c r="H34" i="105" s="1"/>
  <c r="F34" i="105" s="1"/>
  <c r="B34" i="105"/>
  <c r="B33" i="105"/>
  <c r="E33" i="105" s="1"/>
  <c r="H33" i="105" s="1"/>
  <c r="F33" i="105" s="1"/>
  <c r="B32" i="105"/>
  <c r="E32" i="105" s="1"/>
  <c r="H32" i="105" s="1"/>
  <c r="F32" i="105" s="1"/>
  <c r="E31" i="105"/>
  <c r="H31" i="105" s="1"/>
  <c r="F31" i="105" s="1"/>
  <c r="B31" i="105"/>
  <c r="B30" i="105"/>
  <c r="E30" i="105" s="1"/>
  <c r="H30" i="105" s="1"/>
  <c r="F30" i="105" s="1"/>
  <c r="B29" i="105"/>
  <c r="E29" i="105" s="1"/>
  <c r="H29" i="105" s="1"/>
  <c r="F29" i="105" s="1"/>
  <c r="E28" i="105"/>
  <c r="H28" i="105" s="1"/>
  <c r="F28" i="105" s="1"/>
  <c r="B28" i="105"/>
  <c r="B27" i="105"/>
  <c r="E27" i="105" s="1"/>
  <c r="H27" i="105" s="1"/>
  <c r="F27" i="105" s="1"/>
  <c r="B26" i="105"/>
  <c r="E26" i="105" s="1"/>
  <c r="H26" i="105" s="1"/>
  <c r="F26" i="105" s="1"/>
  <c r="E25" i="105"/>
  <c r="H25" i="105" s="1"/>
  <c r="F25" i="105" s="1"/>
  <c r="B25" i="105"/>
  <c r="B24" i="105"/>
  <c r="E24" i="105" s="1"/>
  <c r="H24" i="105" s="1"/>
  <c r="F24" i="105" s="1"/>
  <c r="B23" i="105"/>
  <c r="E23" i="105" s="1"/>
  <c r="H23" i="105" s="1"/>
  <c r="F23" i="105" s="1"/>
  <c r="E22" i="105"/>
  <c r="H22" i="105" s="1"/>
  <c r="F22" i="105" s="1"/>
  <c r="B22" i="105"/>
  <c r="B21" i="105"/>
  <c r="E21" i="105" s="1"/>
  <c r="H21" i="105" s="1"/>
  <c r="F21" i="105" s="1"/>
  <c r="B20" i="105"/>
  <c r="E20" i="105" s="1"/>
  <c r="H20" i="105" s="1"/>
  <c r="F20" i="105" s="1"/>
  <c r="E19" i="105"/>
  <c r="H19" i="105" s="1"/>
  <c r="F19" i="105" s="1"/>
  <c r="B19" i="105"/>
  <c r="B18" i="105"/>
  <c r="E18" i="105" s="1"/>
  <c r="H18" i="105" s="1"/>
  <c r="F18" i="105" s="1"/>
  <c r="B17" i="105"/>
  <c r="E17" i="105" s="1"/>
  <c r="H17" i="105" s="1"/>
  <c r="F17" i="105" s="1"/>
  <c r="E16" i="105"/>
  <c r="H16" i="105" s="1"/>
  <c r="F16" i="105" s="1"/>
  <c r="B16" i="105"/>
  <c r="B15" i="105"/>
  <c r="E15" i="105" s="1"/>
  <c r="H15" i="105" s="1"/>
  <c r="F15" i="105" s="1"/>
  <c r="B14" i="105"/>
  <c r="E14" i="105" s="1"/>
  <c r="H14" i="105" s="1"/>
  <c r="F14" i="105" s="1"/>
  <c r="E13" i="105"/>
  <c r="H13" i="105" s="1"/>
  <c r="F13" i="105" s="1"/>
  <c r="B13" i="105"/>
  <c r="B12" i="105"/>
  <c r="E12" i="105" s="1"/>
  <c r="H12" i="105" s="1"/>
  <c r="F12" i="105" s="1"/>
  <c r="B11" i="105"/>
  <c r="E11" i="105" s="1"/>
  <c r="H11" i="105" s="1"/>
  <c r="F11" i="105" s="1"/>
  <c r="E10" i="105"/>
  <c r="H10" i="105" s="1"/>
  <c r="F10" i="105" s="1"/>
  <c r="B10" i="105"/>
  <c r="B9" i="105"/>
  <c r="E9" i="105" s="1"/>
  <c r="H9" i="105" s="1"/>
  <c r="F9" i="105" s="1"/>
  <c r="E8" i="105"/>
  <c r="H8" i="105" s="1"/>
  <c r="F8" i="105" s="1"/>
  <c r="E51" i="104"/>
  <c r="H51" i="104" s="1"/>
  <c r="B51" i="104"/>
  <c r="H50" i="104"/>
  <c r="F50" i="104" s="1"/>
  <c r="E50" i="104"/>
  <c r="E49" i="104"/>
  <c r="H49" i="104" s="1"/>
  <c r="F49" i="104" s="1"/>
  <c r="E48" i="104"/>
  <c r="H48" i="104" s="1"/>
  <c r="F48" i="104" s="1"/>
  <c r="H47" i="104"/>
  <c r="F47" i="104"/>
  <c r="E47" i="104"/>
  <c r="H46" i="104"/>
  <c r="F46" i="104" s="1"/>
  <c r="E46" i="104"/>
  <c r="E45" i="104"/>
  <c r="H45" i="104" s="1"/>
  <c r="F45" i="104" s="1"/>
  <c r="B45" i="104"/>
  <c r="B44" i="104"/>
  <c r="E44" i="104" s="1"/>
  <c r="H44" i="104" s="1"/>
  <c r="F44" i="104" s="1"/>
  <c r="E43" i="104"/>
  <c r="H43" i="104" s="1"/>
  <c r="F43" i="104" s="1"/>
  <c r="B43" i="104"/>
  <c r="E42" i="104"/>
  <c r="H42" i="104" s="1"/>
  <c r="F42" i="104" s="1"/>
  <c r="B42" i="104"/>
  <c r="E41" i="104"/>
  <c r="H41" i="104" s="1"/>
  <c r="F41" i="104" s="1"/>
  <c r="B41" i="104"/>
  <c r="E40" i="104"/>
  <c r="H40" i="104" s="1"/>
  <c r="F40" i="104" s="1"/>
  <c r="B40" i="104"/>
  <c r="E39" i="104"/>
  <c r="H39" i="104" s="1"/>
  <c r="F39" i="104" s="1"/>
  <c r="B39" i="104"/>
  <c r="E38" i="104"/>
  <c r="H38" i="104" s="1"/>
  <c r="F38" i="104" s="1"/>
  <c r="B38" i="104"/>
  <c r="E37" i="104"/>
  <c r="H37" i="104" s="1"/>
  <c r="F37" i="104" s="1"/>
  <c r="B37" i="104"/>
  <c r="E36" i="104"/>
  <c r="H36" i="104" s="1"/>
  <c r="F36" i="104" s="1"/>
  <c r="B36" i="104"/>
  <c r="E35" i="104"/>
  <c r="H35" i="104" s="1"/>
  <c r="F35" i="104" s="1"/>
  <c r="B35" i="104"/>
  <c r="E34" i="104"/>
  <c r="H34" i="104" s="1"/>
  <c r="F34" i="104" s="1"/>
  <c r="B34" i="104"/>
  <c r="E33" i="104"/>
  <c r="H33" i="104" s="1"/>
  <c r="F33" i="104" s="1"/>
  <c r="B33" i="104"/>
  <c r="E32" i="104"/>
  <c r="H32" i="104" s="1"/>
  <c r="F32" i="104" s="1"/>
  <c r="B32" i="104"/>
  <c r="E31" i="104"/>
  <c r="H31" i="104" s="1"/>
  <c r="F31" i="104" s="1"/>
  <c r="B31" i="104"/>
  <c r="E30" i="104"/>
  <c r="H30" i="104" s="1"/>
  <c r="F30" i="104" s="1"/>
  <c r="B30" i="104"/>
  <c r="E29" i="104"/>
  <c r="H29" i="104" s="1"/>
  <c r="F29" i="104" s="1"/>
  <c r="B29" i="104"/>
  <c r="E28" i="104"/>
  <c r="H28" i="104" s="1"/>
  <c r="F28" i="104" s="1"/>
  <c r="B28" i="104"/>
  <c r="E27" i="104"/>
  <c r="H27" i="104" s="1"/>
  <c r="F27" i="104" s="1"/>
  <c r="B27" i="104"/>
  <c r="E26" i="104"/>
  <c r="H26" i="104" s="1"/>
  <c r="F26" i="104" s="1"/>
  <c r="B26" i="104"/>
  <c r="E25" i="104"/>
  <c r="H25" i="104" s="1"/>
  <c r="F25" i="104" s="1"/>
  <c r="B25" i="104"/>
  <c r="E24" i="104"/>
  <c r="H24" i="104" s="1"/>
  <c r="F24" i="104" s="1"/>
  <c r="B24" i="104"/>
  <c r="E23" i="104"/>
  <c r="H23" i="104" s="1"/>
  <c r="F23" i="104" s="1"/>
  <c r="B23" i="104"/>
  <c r="E22" i="104"/>
  <c r="H22" i="104" s="1"/>
  <c r="F22" i="104" s="1"/>
  <c r="B22" i="104"/>
  <c r="E21" i="104"/>
  <c r="H21" i="104" s="1"/>
  <c r="F21" i="104" s="1"/>
  <c r="B21" i="104"/>
  <c r="E20" i="104"/>
  <c r="H20" i="104" s="1"/>
  <c r="F20" i="104" s="1"/>
  <c r="B20" i="104"/>
  <c r="E19" i="104"/>
  <c r="H19" i="104" s="1"/>
  <c r="F19" i="104" s="1"/>
  <c r="B19" i="104"/>
  <c r="E18" i="104"/>
  <c r="H18" i="104" s="1"/>
  <c r="F18" i="104" s="1"/>
  <c r="B18" i="104"/>
  <c r="E17" i="104"/>
  <c r="H17" i="104" s="1"/>
  <c r="F17" i="104" s="1"/>
  <c r="B17" i="104"/>
  <c r="E16" i="104"/>
  <c r="H16" i="104" s="1"/>
  <c r="F16" i="104" s="1"/>
  <c r="B16" i="104"/>
  <c r="E15" i="104"/>
  <c r="H15" i="104" s="1"/>
  <c r="F15" i="104" s="1"/>
  <c r="B15" i="104"/>
  <c r="E14" i="104"/>
  <c r="H14" i="104" s="1"/>
  <c r="F14" i="104" s="1"/>
  <c r="B14" i="104"/>
  <c r="E13" i="104"/>
  <c r="H13" i="104" s="1"/>
  <c r="F13" i="104" s="1"/>
  <c r="B13" i="104"/>
  <c r="E12" i="104"/>
  <c r="H12" i="104" s="1"/>
  <c r="F12" i="104" s="1"/>
  <c r="B12" i="104"/>
  <c r="E11" i="104"/>
  <c r="H11" i="104" s="1"/>
  <c r="F11" i="104" s="1"/>
  <c r="B11" i="104"/>
  <c r="E10" i="104"/>
  <c r="H10" i="104" s="1"/>
  <c r="F10" i="104" s="1"/>
  <c r="B10" i="104"/>
  <c r="E9" i="104"/>
  <c r="H9" i="104" s="1"/>
  <c r="F9" i="104" s="1"/>
  <c r="B9" i="104"/>
  <c r="E8" i="104"/>
  <c r="H8" i="104" s="1"/>
  <c r="F8" i="104" s="1"/>
  <c r="I51" i="103"/>
  <c r="B51" i="103"/>
  <c r="B50" i="103"/>
  <c r="B49" i="103"/>
  <c r="E49" i="103" s="1"/>
  <c r="I49" i="103" s="1"/>
  <c r="G49" i="103" s="1"/>
  <c r="B48" i="103"/>
  <c r="B47" i="103"/>
  <c r="B46" i="103"/>
  <c r="C45" i="103"/>
  <c r="B45" i="103"/>
  <c r="E45" i="103" s="1"/>
  <c r="I45" i="103" s="1"/>
  <c r="G45" i="103" s="1"/>
  <c r="B44" i="103"/>
  <c r="B43" i="103"/>
  <c r="B42" i="103"/>
  <c r="B41" i="103"/>
  <c r="B40" i="103"/>
  <c r="B39" i="103"/>
  <c r="B38" i="103"/>
  <c r="B37" i="103"/>
  <c r="B36" i="103"/>
  <c r="B35" i="103"/>
  <c r="B34" i="103"/>
  <c r="B33" i="103"/>
  <c r="C32" i="103"/>
  <c r="B32" i="103"/>
  <c r="E32" i="103" s="1"/>
  <c r="I32" i="103" s="1"/>
  <c r="G32" i="103" s="1"/>
  <c r="B31" i="103"/>
  <c r="B30" i="103"/>
  <c r="B29" i="103"/>
  <c r="B28" i="103"/>
  <c r="B27" i="103"/>
  <c r="B26" i="103"/>
  <c r="B25" i="103"/>
  <c r="B24" i="103"/>
  <c r="B23" i="103"/>
  <c r="E23" i="103" s="1"/>
  <c r="I23" i="103" s="1"/>
  <c r="G23" i="103" s="1"/>
  <c r="B22" i="103"/>
  <c r="B21" i="103"/>
  <c r="C20" i="103"/>
  <c r="B20" i="103"/>
  <c r="E20" i="103" s="1"/>
  <c r="I20" i="103" s="1"/>
  <c r="G20" i="103" s="1"/>
  <c r="B19" i="103"/>
  <c r="B18" i="103"/>
  <c r="B17" i="103"/>
  <c r="B16" i="103"/>
  <c r="B15" i="103"/>
  <c r="B14" i="103"/>
  <c r="B13" i="103"/>
  <c r="B12" i="103"/>
  <c r="B11" i="103"/>
  <c r="B10" i="103"/>
  <c r="B9" i="103"/>
  <c r="C8" i="103"/>
  <c r="E8" i="103" s="1"/>
  <c r="I8" i="103" s="1"/>
  <c r="G8" i="103" s="1"/>
  <c r="M49" i="102"/>
  <c r="L49" i="102" s="1"/>
  <c r="H49" i="102"/>
  <c r="D49" i="102"/>
  <c r="M48" i="102"/>
  <c r="C50" i="103" s="1"/>
  <c r="E50" i="103" s="1"/>
  <c r="I50" i="103" s="1"/>
  <c r="G50" i="103" s="1"/>
  <c r="H48" i="102"/>
  <c r="D48" i="102"/>
  <c r="M47" i="102"/>
  <c r="C49" i="103" s="1"/>
  <c r="L47" i="102"/>
  <c r="H47" i="102"/>
  <c r="D47" i="102"/>
  <c r="M46" i="102"/>
  <c r="L46" i="102" s="1"/>
  <c r="H46" i="102"/>
  <c r="D46" i="102"/>
  <c r="M45" i="102"/>
  <c r="L45" i="102" s="1"/>
  <c r="H45" i="102"/>
  <c r="D45" i="102"/>
  <c r="M44" i="102"/>
  <c r="C46" i="103" s="1"/>
  <c r="E46" i="103" s="1"/>
  <c r="I46" i="103" s="1"/>
  <c r="G46" i="103" s="1"/>
  <c r="L44" i="102"/>
  <c r="H44" i="102"/>
  <c r="D44" i="102"/>
  <c r="M43" i="102"/>
  <c r="L43" i="102" s="1"/>
  <c r="H43" i="102"/>
  <c r="D43" i="102"/>
  <c r="M42" i="102"/>
  <c r="L42" i="102" s="1"/>
  <c r="K42" i="102"/>
  <c r="J42" i="102"/>
  <c r="H42" i="102"/>
  <c r="D42" i="102"/>
  <c r="B42" i="102"/>
  <c r="M41" i="102"/>
  <c r="C43" i="103" s="1"/>
  <c r="K41" i="102"/>
  <c r="J41" i="102"/>
  <c r="H41" i="102"/>
  <c r="D41" i="102"/>
  <c r="M40" i="102"/>
  <c r="C42" i="103" s="1"/>
  <c r="E42" i="103" s="1"/>
  <c r="I42" i="103" s="1"/>
  <c r="G42" i="103" s="1"/>
  <c r="L40" i="102"/>
  <c r="K40" i="102"/>
  <c r="J40" i="102"/>
  <c r="H40" i="102"/>
  <c r="D40" i="102"/>
  <c r="M39" i="102"/>
  <c r="C41" i="103" s="1"/>
  <c r="E41" i="103" s="1"/>
  <c r="I41" i="103" s="1"/>
  <c r="G41" i="103" s="1"/>
  <c r="K39" i="102"/>
  <c r="J39" i="102"/>
  <c r="H39" i="102"/>
  <c r="D39" i="102"/>
  <c r="M38" i="102"/>
  <c r="C40" i="103" s="1"/>
  <c r="E40" i="103" s="1"/>
  <c r="I40" i="103" s="1"/>
  <c r="G40" i="103" s="1"/>
  <c r="L38" i="102"/>
  <c r="K38" i="102"/>
  <c r="J38" i="102"/>
  <c r="H38" i="102"/>
  <c r="D38" i="102"/>
  <c r="M37" i="102"/>
  <c r="C39" i="103" s="1"/>
  <c r="E39" i="103" s="1"/>
  <c r="I39" i="103" s="1"/>
  <c r="G39" i="103" s="1"/>
  <c r="K37" i="102"/>
  <c r="J37" i="102"/>
  <c r="H37" i="102"/>
  <c r="D37" i="102"/>
  <c r="M36" i="102"/>
  <c r="C38" i="103" s="1"/>
  <c r="E38" i="103" s="1"/>
  <c r="I38" i="103" s="1"/>
  <c r="G38" i="103" s="1"/>
  <c r="L36" i="102"/>
  <c r="K36" i="102"/>
  <c r="J36" i="102"/>
  <c r="H36" i="102"/>
  <c r="D36" i="102"/>
  <c r="M35" i="102"/>
  <c r="C37" i="103" s="1"/>
  <c r="K35" i="102"/>
  <c r="J35" i="102"/>
  <c r="H35" i="102"/>
  <c r="D35" i="102"/>
  <c r="M34" i="102"/>
  <c r="C36" i="103" s="1"/>
  <c r="L34" i="102"/>
  <c r="K34" i="102"/>
  <c r="J34" i="102"/>
  <c r="H34" i="102"/>
  <c r="D34" i="102"/>
  <c r="M33" i="102"/>
  <c r="C35" i="103" s="1"/>
  <c r="K33" i="102"/>
  <c r="J33" i="102"/>
  <c r="H33" i="102"/>
  <c r="D33" i="102"/>
  <c r="M32" i="102"/>
  <c r="C34" i="103" s="1"/>
  <c r="E34" i="103" s="1"/>
  <c r="I34" i="103" s="1"/>
  <c r="G34" i="103" s="1"/>
  <c r="L32" i="102"/>
  <c r="K32" i="102"/>
  <c r="J32" i="102"/>
  <c r="H32" i="102"/>
  <c r="D32" i="102"/>
  <c r="M31" i="102"/>
  <c r="C33" i="103" s="1"/>
  <c r="K31" i="102"/>
  <c r="J31" i="102"/>
  <c r="H31" i="102"/>
  <c r="D31" i="102"/>
  <c r="M30" i="102"/>
  <c r="L30" i="102"/>
  <c r="K30" i="102"/>
  <c r="J30" i="102"/>
  <c r="H30" i="102"/>
  <c r="D30" i="102"/>
  <c r="M29" i="102"/>
  <c r="C31" i="103" s="1"/>
  <c r="E31" i="103" s="1"/>
  <c r="I31" i="103" s="1"/>
  <c r="G31" i="103" s="1"/>
  <c r="K29" i="102"/>
  <c r="J29" i="102"/>
  <c r="H29" i="102"/>
  <c r="D29" i="102"/>
  <c r="M28" i="102"/>
  <c r="C30" i="103" s="1"/>
  <c r="E30" i="103" s="1"/>
  <c r="I30" i="103" s="1"/>
  <c r="G30" i="103" s="1"/>
  <c r="L28" i="102"/>
  <c r="K28" i="102"/>
  <c r="J28" i="102"/>
  <c r="H28" i="102"/>
  <c r="D28" i="102"/>
  <c r="M27" i="102"/>
  <c r="C29" i="103" s="1"/>
  <c r="E29" i="103" s="1"/>
  <c r="I29" i="103" s="1"/>
  <c r="G29" i="103" s="1"/>
  <c r="K27" i="102"/>
  <c r="J27" i="102"/>
  <c r="H27" i="102"/>
  <c r="D27" i="102"/>
  <c r="M26" i="102"/>
  <c r="C28" i="103" s="1"/>
  <c r="E28" i="103" s="1"/>
  <c r="I28" i="103" s="1"/>
  <c r="G28" i="103" s="1"/>
  <c r="L26" i="102"/>
  <c r="K26" i="102"/>
  <c r="J26" i="102"/>
  <c r="H26" i="102"/>
  <c r="D26" i="102"/>
  <c r="M25" i="102"/>
  <c r="C27" i="103" s="1"/>
  <c r="E27" i="103" s="1"/>
  <c r="I27" i="103" s="1"/>
  <c r="G27" i="103" s="1"/>
  <c r="K25" i="102"/>
  <c r="J25" i="102"/>
  <c r="H25" i="102"/>
  <c r="D25" i="102"/>
  <c r="M24" i="102"/>
  <c r="C26" i="103" s="1"/>
  <c r="E26" i="103" s="1"/>
  <c r="I26" i="103" s="1"/>
  <c r="G26" i="103" s="1"/>
  <c r="L24" i="102"/>
  <c r="K24" i="102"/>
  <c r="J24" i="102"/>
  <c r="H24" i="102"/>
  <c r="D24" i="102"/>
  <c r="M23" i="102"/>
  <c r="C25" i="103" s="1"/>
  <c r="K23" i="102"/>
  <c r="J23" i="102"/>
  <c r="H23" i="102"/>
  <c r="D23" i="102"/>
  <c r="M22" i="102"/>
  <c r="C24" i="103" s="1"/>
  <c r="L22" i="102"/>
  <c r="K22" i="102"/>
  <c r="J22" i="102"/>
  <c r="H22" i="102"/>
  <c r="D22" i="102"/>
  <c r="M21" i="102"/>
  <c r="C23" i="103" s="1"/>
  <c r="K21" i="102"/>
  <c r="J21" i="102"/>
  <c r="H21" i="102"/>
  <c r="D21" i="102"/>
  <c r="M20" i="102"/>
  <c r="C22" i="103" s="1"/>
  <c r="E22" i="103" s="1"/>
  <c r="I22" i="103" s="1"/>
  <c r="G22" i="103" s="1"/>
  <c r="L20" i="102"/>
  <c r="K20" i="102"/>
  <c r="J20" i="102"/>
  <c r="H20" i="102"/>
  <c r="D20" i="102"/>
  <c r="M19" i="102"/>
  <c r="C21" i="103" s="1"/>
  <c r="K19" i="102"/>
  <c r="J19" i="102"/>
  <c r="H19" i="102"/>
  <c r="D19" i="102"/>
  <c r="M18" i="102"/>
  <c r="L18" i="102"/>
  <c r="K18" i="102"/>
  <c r="J18" i="102"/>
  <c r="H18" i="102"/>
  <c r="D18" i="102"/>
  <c r="M17" i="102"/>
  <c r="C19" i="103" s="1"/>
  <c r="K17" i="102"/>
  <c r="J17" i="102"/>
  <c r="H17" i="102"/>
  <c r="D17" i="102"/>
  <c r="M16" i="102"/>
  <c r="C18" i="103" s="1"/>
  <c r="E18" i="103" s="1"/>
  <c r="I18" i="103" s="1"/>
  <c r="G18" i="103" s="1"/>
  <c r="L16" i="102"/>
  <c r="K16" i="102"/>
  <c r="J16" i="102"/>
  <c r="H16" i="102"/>
  <c r="D16" i="102"/>
  <c r="M15" i="102"/>
  <c r="C17" i="103" s="1"/>
  <c r="K15" i="102"/>
  <c r="J15" i="102"/>
  <c r="H15" i="102"/>
  <c r="D15" i="102"/>
  <c r="M14" i="102"/>
  <c r="C16" i="103" s="1"/>
  <c r="E16" i="103" s="1"/>
  <c r="I16" i="103" s="1"/>
  <c r="G16" i="103" s="1"/>
  <c r="L14" i="102"/>
  <c r="K14" i="102"/>
  <c r="J14" i="102"/>
  <c r="H14" i="102"/>
  <c r="D14" i="102"/>
  <c r="M13" i="102"/>
  <c r="C15" i="103" s="1"/>
  <c r="E15" i="103" s="1"/>
  <c r="I15" i="103" s="1"/>
  <c r="G15" i="103" s="1"/>
  <c r="K13" i="102"/>
  <c r="J13" i="102"/>
  <c r="H13" i="102"/>
  <c r="D13" i="102"/>
  <c r="M12" i="102"/>
  <c r="C14" i="103" s="1"/>
  <c r="E14" i="103" s="1"/>
  <c r="I14" i="103" s="1"/>
  <c r="G14" i="103" s="1"/>
  <c r="L12" i="102"/>
  <c r="K12" i="102"/>
  <c r="J12" i="102"/>
  <c r="H12" i="102"/>
  <c r="D12" i="102"/>
  <c r="M11" i="102"/>
  <c r="C13" i="103" s="1"/>
  <c r="K11" i="102"/>
  <c r="J11" i="102"/>
  <c r="H11" i="102"/>
  <c r="D11" i="102"/>
  <c r="M10" i="102"/>
  <c r="C12" i="103" s="1"/>
  <c r="L10" i="102"/>
  <c r="K10" i="102"/>
  <c r="J10" i="102"/>
  <c r="H10" i="102"/>
  <c r="D10" i="102"/>
  <c r="M9" i="102"/>
  <c r="C11" i="103" s="1"/>
  <c r="K9" i="102"/>
  <c r="J9" i="102"/>
  <c r="H9" i="102"/>
  <c r="D9" i="102"/>
  <c r="M8" i="102"/>
  <c r="C10" i="103" s="1"/>
  <c r="E10" i="103" s="1"/>
  <c r="I10" i="103" s="1"/>
  <c r="G10" i="103" s="1"/>
  <c r="L8" i="102"/>
  <c r="K8" i="102"/>
  <c r="J8" i="102"/>
  <c r="H8" i="102"/>
  <c r="D8" i="102"/>
  <c r="M7" i="102"/>
  <c r="C9" i="103" s="1"/>
  <c r="K7" i="102"/>
  <c r="J7" i="102"/>
  <c r="H7" i="102"/>
  <c r="D7" i="102"/>
  <c r="M6" i="102"/>
  <c r="L6" i="102"/>
  <c r="K6" i="102"/>
  <c r="J6" i="102"/>
  <c r="H6" i="102"/>
  <c r="D6" i="102"/>
  <c r="E11" i="103" l="1"/>
  <c r="I11" i="103" s="1"/>
  <c r="G11" i="103" s="1"/>
  <c r="E33" i="103"/>
  <c r="I33" i="103" s="1"/>
  <c r="G33" i="103" s="1"/>
  <c r="E13" i="103"/>
  <c r="I13" i="103" s="1"/>
  <c r="G13" i="103" s="1"/>
  <c r="E24" i="103"/>
  <c r="I24" i="103" s="1"/>
  <c r="G24" i="103" s="1"/>
  <c r="E35" i="103"/>
  <c r="I35" i="103" s="1"/>
  <c r="G35" i="103" s="1"/>
  <c r="E37" i="103"/>
  <c r="I37" i="103" s="1"/>
  <c r="G37" i="103" s="1"/>
  <c r="E48" i="103"/>
  <c r="I48" i="103" s="1"/>
  <c r="G48" i="103" s="1"/>
  <c r="E12" i="103"/>
  <c r="I12" i="103" s="1"/>
  <c r="G12" i="103" s="1"/>
  <c r="E25" i="103"/>
  <c r="I25" i="103" s="1"/>
  <c r="G25" i="103" s="1"/>
  <c r="E47" i="103"/>
  <c r="I47" i="103" s="1"/>
  <c r="G47" i="103" s="1"/>
  <c r="E17" i="103"/>
  <c r="I17" i="103" s="1"/>
  <c r="G17" i="103" s="1"/>
  <c r="E36" i="103"/>
  <c r="I36" i="103" s="1"/>
  <c r="G36" i="103" s="1"/>
  <c r="E9" i="103"/>
  <c r="I9" i="103" s="1"/>
  <c r="G9" i="103" s="1"/>
  <c r="E43" i="103"/>
  <c r="I43" i="103" s="1"/>
  <c r="G43" i="103" s="1"/>
  <c r="E19" i="103"/>
  <c r="I19" i="103" s="1"/>
  <c r="G19" i="103" s="1"/>
  <c r="E21" i="103"/>
  <c r="I21" i="103" s="1"/>
  <c r="G21" i="103" s="1"/>
  <c r="E44" i="103"/>
  <c r="I44" i="103" s="1"/>
  <c r="G44" i="103" s="1"/>
  <c r="L7" i="102"/>
  <c r="L9" i="102"/>
  <c r="L11" i="102"/>
  <c r="L13" i="102"/>
  <c r="L15" i="102"/>
  <c r="L17" i="102"/>
  <c r="L19" i="102"/>
  <c r="L21" i="102"/>
  <c r="L23" i="102"/>
  <c r="L25" i="102"/>
  <c r="L27" i="102"/>
  <c r="L29" i="102"/>
  <c r="L31" i="102"/>
  <c r="L33" i="102"/>
  <c r="L35" i="102"/>
  <c r="L37" i="102"/>
  <c r="L39" i="102"/>
  <c r="L41" i="102"/>
  <c r="C51" i="103"/>
  <c r="E51" i="103" s="1"/>
  <c r="J51" i="103" s="1"/>
  <c r="C47" i="103"/>
  <c r="C44" i="103"/>
  <c r="L48" i="102"/>
  <c r="C48" i="10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8" authorId="0" shapeId="0" xr:uid="{A8C6672E-5361-43AD-815A-A901A0EA9EEB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8" authorId="0" shapeId="0" xr:uid="{0CF9FD92-B965-49B5-959E-FDC7997221DC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8" authorId="0" shapeId="0" xr:uid="{70898E04-45CC-4989-AFD5-A69B8D5B781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9" authorId="0" shapeId="0" xr:uid="{B1F7991A-CE20-4A8B-86CF-49260493984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9" authorId="0" shapeId="0" xr:uid="{894F1EA1-F5C0-4C49-B21A-006742E8E40C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9" authorId="0" shapeId="0" xr:uid="{59E0191B-A291-4037-9BF5-BC968AE4F066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0" authorId="0" shapeId="0" xr:uid="{D89FE41A-8BE5-4A9F-9E20-E322A035E831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0" authorId="0" shapeId="0" xr:uid="{7539B6CB-A966-443D-929F-2643B14143C3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0" authorId="0" shapeId="0" xr:uid="{9FB511D9-8084-4EB3-ACA4-9637771EA711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1" authorId="0" shapeId="0" xr:uid="{6F023200-A47A-4120-86B7-3248941D9A4C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1" authorId="0" shapeId="0" xr:uid="{E79D2065-B54B-407E-A957-651270A64B8C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1" authorId="0" shapeId="0" xr:uid="{295B10FE-2920-45C5-8257-A3BE123DD60B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2" authorId="0" shapeId="0" xr:uid="{30CBDCB9-5721-4CA8-AE3F-319D2D88D4EF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2" authorId="0" shapeId="0" xr:uid="{4ED0BEC8-853B-4E2C-8193-7BEB5D86FF43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2" authorId="0" shapeId="0" xr:uid="{2985F957-20F2-466A-B0C1-64D12E0A22C8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3" authorId="0" shapeId="0" xr:uid="{D87996BB-F340-433E-B245-484806D46CEB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3" authorId="0" shapeId="0" xr:uid="{6C008B46-F6EE-40C4-AAE9-7EAEB08CBA2A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4" authorId="0" shapeId="0" xr:uid="{D39281CD-D208-4183-8877-48DA3066D418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<sst xmlns="http://schemas.openxmlformats.org/spreadsheetml/2006/main" count="268" uniqueCount="129">
  <si>
    <t>Oil Crops Data: Yearbook Tables</t>
  </si>
  <si>
    <r>
      <t>Updates of these data and data covering more years and countries can be found in USDA, Economic Research Service, Data Products,</t>
    </r>
    <r>
      <rPr>
        <i/>
        <sz val="8"/>
        <rFont val="Helvetica"/>
      </rPr>
      <t xml:space="preserve"> Oil Crops Yearbook</t>
    </r>
    <r>
      <rPr>
        <sz val="8"/>
        <rFont val="Helvetica"/>
      </rPr>
      <t>.</t>
    </r>
  </si>
  <si>
    <t>U.S. sunflowerseed and sunflowerseed products—annual</t>
  </si>
  <si>
    <t>Table 21—Sunflowerseed: U.S. acreage planted, harvested, yield, production, and value, 1980–2023</t>
  </si>
  <si>
    <t>Table 22—Sunflowerseed: U.S. supply, disappearance, and price, 1980/81–2023/24</t>
  </si>
  <si>
    <t>Table 23—Sunflowerseed meal: U.S. supply, disappearance, and price, 1980/81–2023/24</t>
  </si>
  <si>
    <t>Table 24—Sunflowerseed oil: U.S. supply, disappearance, and price, 1980/81–2023/24</t>
  </si>
  <si>
    <t>Contact: Maria Bukowski and Bryn Swearingen, USDA, Economic Research Service, Market and Trade Economics Division.</t>
  </si>
  <si>
    <t>Last updated: March 25, 2024.</t>
  </si>
  <si>
    <t>Oil type</t>
  </si>
  <si>
    <t>Nonoil type</t>
  </si>
  <si>
    <t>All types</t>
  </si>
  <si>
    <t>Year</t>
  </si>
  <si>
    <t>Planted</t>
  </si>
  <si>
    <t>Harvested</t>
  </si>
  <si>
    <t>Yield</t>
  </si>
  <si>
    <t>Production</t>
  </si>
  <si>
    <t>Value</t>
  </si>
  <si>
    <t>--------1,000 acres----------</t>
  </si>
  <si>
    <t>Pounds/acre</t>
  </si>
  <si>
    <t>Million pounds</t>
  </si>
  <si>
    <t>Thousand dollars</t>
  </si>
  <si>
    <r>
      <t>Source: USDA, Economic Research Service using data from USDA</t>
    </r>
    <r>
      <rPr>
        <i/>
        <sz val="8"/>
        <rFont val="Helvetica"/>
        <family val="2"/>
      </rPr>
      <t>,</t>
    </r>
    <r>
      <rPr>
        <sz val="8"/>
        <rFont val="Helvetica"/>
        <family val="2"/>
      </rPr>
      <t xml:space="preserve"> National Agricultural Statistics Service, </t>
    </r>
    <r>
      <rPr>
        <i/>
        <sz val="8"/>
        <rFont val="Helvetica"/>
      </rPr>
      <t>Crop Production</t>
    </r>
    <r>
      <rPr>
        <sz val="8"/>
        <rFont val="Helvetica"/>
        <family val="2"/>
      </rPr>
      <t xml:space="preserve"> and </t>
    </r>
    <r>
      <rPr>
        <i/>
        <sz val="8"/>
        <rFont val="Helvetica"/>
      </rPr>
      <t>Crop Values</t>
    </r>
    <r>
      <rPr>
        <sz val="8"/>
        <rFont val="Helvetica"/>
        <family val="2"/>
      </rPr>
      <t>.</t>
    </r>
  </si>
  <si>
    <t>Last updated: 03/25/2024.</t>
  </si>
  <si>
    <t xml:space="preserve"> </t>
  </si>
  <si>
    <t xml:space="preserve">Year </t>
  </si>
  <si>
    <t>Supply</t>
  </si>
  <si>
    <t xml:space="preserve">  Disappearance</t>
  </si>
  <si>
    <t>Ending</t>
  </si>
  <si>
    <t>Price</t>
  </si>
  <si>
    <t>beginning</t>
  </si>
  <si>
    <t>Beginning</t>
  </si>
  <si>
    <t>Imports</t>
  </si>
  <si>
    <t>Total</t>
  </si>
  <si>
    <t>Crush</t>
  </si>
  <si>
    <t>Nonoil</t>
  </si>
  <si>
    <t>Exports</t>
  </si>
  <si>
    <t>stocks</t>
  </si>
  <si>
    <t>Season-average</t>
  </si>
  <si>
    <t>Loan rate</t>
  </si>
  <si>
    <t>September 1</t>
  </si>
  <si>
    <t>use and</t>
  </si>
  <si>
    <t>received</t>
  </si>
  <si>
    <t>seed</t>
  </si>
  <si>
    <t>by farmers</t>
  </si>
  <si>
    <t xml:space="preserve"> ---------- Million pounds ----------</t>
  </si>
  <si>
    <t>Dollars per hundredweight</t>
  </si>
  <si>
    <t>1980/81</t>
  </si>
  <si>
    <t>NA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</si>
  <si>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</si>
  <si>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</si>
  <si>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</si>
  <si>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</si>
  <si>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</si>
  <si>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</si>
  <si>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</si>
  <si>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</si>
  <si>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</si>
  <si>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</si>
  <si>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</si>
  <si>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</si>
  <si>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</si>
  <si>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</si>
  <si>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</si>
  <si>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</si>
  <si>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</si>
  <si>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</si>
  <si>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</si>
  <si>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 xml:space="preserve">2000/01 </t>
  </si>
  <si>
    <t>2001/02</t>
  </si>
  <si>
    <t>2002/03</t>
  </si>
  <si>
    <t xml:space="preserve">2003/04 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</si>
  <si>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</si>
  <si>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</si>
  <si>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</si>
  <si>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</si>
  <si>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</si>
  <si>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</si>
  <si>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</si>
  <si>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</si>
  <si>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</si>
  <si>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 xml:space="preserve">2013/14 </t>
  </si>
  <si>
    <t>2014/15</t>
  </si>
  <si>
    <t xml:space="preserve">2015/16 </t>
  </si>
  <si>
    <t>2016/17</t>
  </si>
  <si>
    <t xml:space="preserve">2017/18 </t>
  </si>
  <si>
    <t xml:space="preserve">2018/19 </t>
  </si>
  <si>
    <t>2019/20</t>
  </si>
  <si>
    <t>2020/21</t>
  </si>
  <si>
    <t>2021/22</t>
  </si>
  <si>
    <t>2022/23 1/</t>
  </si>
  <si>
    <t>2023/24 2/</t>
  </si>
  <si>
    <t>NA = Not available.</t>
  </si>
  <si>
    <t xml:space="preserve">1/ Estimate. 2/ Forecast. </t>
  </si>
  <si>
    <r>
      <t>Source: USDA, Economic Research Service using data from USDA, National Agricultural Statistics Service,</t>
    </r>
    <r>
      <rPr>
        <i/>
        <sz val="8"/>
        <rFont val="Helvetica"/>
      </rPr>
      <t xml:space="preserve"> Crop Production, Grain Stocks, and Agricultural Prices</t>
    </r>
    <r>
      <rPr>
        <sz val="8"/>
        <rFont val="Helvetica"/>
      </rPr>
      <t>;</t>
    </r>
  </si>
  <si>
    <r>
      <t xml:space="preserve"> USDA, Foreign Agricultural Service, Global Agricultural Trade System; USDA, Farm Service Agency, </t>
    </r>
    <r>
      <rPr>
        <i/>
        <sz val="8"/>
        <rFont val="Helvetica"/>
      </rPr>
      <t xml:space="preserve">Nonrecourse Marketing Assistance Loans and Loan Deficiency </t>
    </r>
  </si>
  <si>
    <r>
      <rPr>
        <i/>
        <sz val="8"/>
        <rFont val="Helvetica"/>
      </rPr>
      <t>Payments Fact Sheet</t>
    </r>
    <r>
      <rPr>
        <sz val="8"/>
        <rFont val="Helvetica"/>
      </rPr>
      <t>; and National Sunflower Association reporting.</t>
    </r>
  </si>
  <si>
    <t xml:space="preserve"> Year</t>
  </si>
  <si>
    <t>Disappearance</t>
  </si>
  <si>
    <t xml:space="preserve">beginning </t>
  </si>
  <si>
    <t>Total 1/</t>
  </si>
  <si>
    <t>Domestic</t>
  </si>
  <si>
    <t>Average,</t>
  </si>
  <si>
    <t>October 1</t>
  </si>
  <si>
    <t>34-percent</t>
  </si>
  <si>
    <t>protein</t>
  </si>
  <si>
    <t xml:space="preserve"> ---------- 1,000 short tons ----------</t>
  </si>
  <si>
    <t>Dollars/short ton</t>
  </si>
  <si>
    <t xml:space="preserve">2010/11 </t>
  </si>
  <si>
    <t xml:space="preserve">2011/12 </t>
  </si>
  <si>
    <t>2013/14</t>
  </si>
  <si>
    <t>2015/16</t>
  </si>
  <si>
    <t>2022/23 2/</t>
  </si>
  <si>
    <t>2023/24 3/</t>
  </si>
  <si>
    <t xml:space="preserve">1/ Total supply includes imports. 2/ Estimate. 3/ Forecast. </t>
  </si>
  <si>
    <r>
      <t xml:space="preserve">Source: USDA, Economic Research Service (ERS) using USDA, ERS estimates and USDA, Agricultural Marketing Service, </t>
    </r>
    <r>
      <rPr>
        <i/>
        <sz val="8"/>
        <rFont val="Helvetica"/>
      </rPr>
      <t>National Monthly Feedstuff Prices;</t>
    </r>
  </si>
  <si>
    <r>
      <t xml:space="preserve">and USDA, Foreign Agricultural Service, </t>
    </r>
    <r>
      <rPr>
        <sz val="8"/>
        <rFont val="Helvetica"/>
      </rPr>
      <t>Global Agricultural Trade System.</t>
    </r>
  </si>
  <si>
    <t>average,</t>
  </si>
  <si>
    <t>crude</t>
  </si>
  <si>
    <t>Minneapolis, MN</t>
  </si>
  <si>
    <t>Cents/pound</t>
  </si>
  <si>
    <t xml:space="preserve">2012/13 </t>
  </si>
  <si>
    <t xml:space="preserve">2014/15 </t>
  </si>
  <si>
    <t>2018/19</t>
  </si>
  <si>
    <t xml:space="preserve">2019/20 </t>
  </si>
  <si>
    <t>1/ Estimate. 2/ Forecast.</t>
  </si>
  <si>
    <t>Source: USDA, Economic Research Service (ERS) using data from USDA, ERS estimates; U.S. Department of Commerce, Bureau of the Census; USDA, National</t>
  </si>
  <si>
    <r>
      <rPr>
        <sz val="8"/>
        <rFont val="Helvetica"/>
      </rPr>
      <t>Agricultural Statistics Service,</t>
    </r>
    <r>
      <rPr>
        <i/>
        <sz val="8"/>
        <rFont val="Helvetica"/>
      </rPr>
      <t xml:space="preserve"> Fats and Oils: Oilseed Crushings, Production, Consumption and Stocks; </t>
    </r>
    <r>
      <rPr>
        <sz val="8"/>
        <rFont val="Helvetica"/>
      </rPr>
      <t>USDA, Agricultural Marketing Service</t>
    </r>
    <r>
      <rPr>
        <i/>
        <sz val="8"/>
        <rFont val="Helvetica"/>
      </rPr>
      <t>, National Monthly</t>
    </r>
  </si>
  <si>
    <r>
      <rPr>
        <i/>
        <sz val="8"/>
        <rFont val="Helvetica"/>
      </rPr>
      <t>Feedstuff Prices</t>
    </r>
    <r>
      <rPr>
        <sz val="8"/>
        <rFont val="Helvetica"/>
      </rPr>
      <t>; and USDA, Foreign Agricultural Service, Global Agricultural Trade System.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</si>
</sst>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0_)"/>
    <numFmt numFmtId="165" formatCode="#,##0_____)"/>
    <numFmt numFmtId="166" formatCode="_(* #,##0_);_(* \(#,##0\);_(* &quot;-&quot;??_);_(@_)"/>
    <numFmt numFmtId="167" formatCode="#,##0___________________)"/>
    <numFmt numFmtId="168" formatCode="#,##0___________)"/>
    <numFmt numFmtId="169" formatCode="#,##0_________)"/>
    <numFmt numFmtId="170" formatCode="#,##0.00_________)"/>
  </numFmts>
  <fonts count="45" x14ac:knownFonts="1">
    <font>
      <sz val="8"/>
      <name val="Helvetic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Helvetica"/>
    </font>
    <font>
      <sz val="8"/>
      <name val="Helvetica"/>
      <family val="2"/>
    </font>
    <font>
      <u/>
      <sz val="8"/>
      <color indexed="12"/>
      <name val="Helvetica"/>
      <family val="2"/>
    </font>
    <font>
      <i/>
      <sz val="8"/>
      <name val="Helvetica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b/>
      <sz val="10"/>
      <name val="Helvetica"/>
    </font>
    <font>
      <b/>
      <sz val="14"/>
      <name val="Helvetica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u/>
      <sz val="10.45"/>
      <color indexed="12"/>
      <name val="Arial"/>
      <family val="2"/>
    </font>
    <font>
      <sz val="10"/>
      <name val="Courier"/>
    </font>
    <font>
      <u/>
      <sz val="10"/>
      <color indexed="12"/>
      <name val="Courier"/>
      <family val="3"/>
    </font>
    <font>
      <sz val="10"/>
      <name val="Arial"/>
      <family val="2"/>
    </font>
    <font>
      <sz val="10"/>
      <name val="Arial"/>
      <family val="2"/>
    </font>
    <font>
      <u/>
      <sz val="8"/>
      <name val="Helvetica"/>
      <family val="2"/>
    </font>
    <font>
      <b/>
      <sz val="10"/>
      <color theme="1"/>
      <name val="Helvetica"/>
    </font>
    <font>
      <u/>
      <sz val="8"/>
      <color rgb="FF0000E1"/>
      <name val="Helvetica"/>
      <family val="2"/>
    </font>
    <font>
      <sz val="8"/>
      <color theme="1"/>
      <name val="Helvetica"/>
      <family val="2"/>
    </font>
    <font>
      <sz val="8"/>
      <color theme="1"/>
      <name val="Helvetica"/>
    </font>
    <font>
      <i/>
      <sz val="8"/>
      <name val="Helvetica"/>
      <family val="2"/>
    </font>
    <font>
      <sz val="7"/>
      <name val="Helvetica"/>
      <family val="2"/>
    </font>
    <font>
      <sz val="7"/>
      <color theme="1"/>
      <name val="Helvetic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7" fillId="0" borderId="0"/>
    <xf numFmtId="0" fontId="13" fillId="0" borderId="0" applyNumberFormat="0" applyFill="0" applyBorder="0" applyAlignment="0" applyProtection="0"/>
    <xf numFmtId="0" fontId="14" fillId="0" borderId="1" applyNumberFormat="0" applyFill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4" applyNumberFormat="0" applyAlignment="0" applyProtection="0"/>
    <xf numFmtId="0" fontId="21" fillId="6" borderId="5" applyNumberFormat="0" applyAlignment="0" applyProtection="0"/>
    <xf numFmtId="0" fontId="22" fillId="6" borderId="4" applyNumberFormat="0" applyAlignment="0" applyProtection="0"/>
    <xf numFmtId="0" fontId="23" fillId="0" borderId="6" applyNumberFormat="0" applyFill="0" applyAlignment="0" applyProtection="0"/>
    <xf numFmtId="0" fontId="24" fillId="7" borderId="7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8" fillId="32" borderId="0" applyNumberFormat="0" applyBorder="0" applyAlignment="0" applyProtection="0"/>
    <xf numFmtId="164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37" fontId="31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8" borderId="8" applyNumberFormat="0" applyFont="0" applyAlignment="0" applyProtection="0"/>
    <xf numFmtId="0" fontId="33" fillId="0" borderId="0"/>
    <xf numFmtId="43" fontId="7" fillId="0" borderId="0" applyFont="0" applyFill="0" applyBorder="0" applyAlignment="0" applyProtection="0"/>
    <xf numFmtId="0" fontId="34" fillId="0" borderId="0"/>
    <xf numFmtId="43" fontId="7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7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7" fillId="0" borderId="0" xfId="4" applyAlignment="1">
      <alignment vertical="top" wrapText="1"/>
    </xf>
    <xf numFmtId="0" fontId="7" fillId="0" borderId="0" xfId="4"/>
    <xf numFmtId="0" fontId="9" fillId="0" borderId="0" xfId="2" applyFont="1" applyAlignment="1" applyProtection="1"/>
    <xf numFmtId="0" fontId="10" fillId="0" borderId="0" xfId="4" applyFont="1"/>
    <xf numFmtId="0" fontId="7" fillId="0" borderId="0" xfId="4" applyAlignment="1">
      <alignment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5" fillId="0" borderId="0" xfId="1" applyAlignment="1" applyProtection="1">
      <alignment horizontal="left"/>
    </xf>
    <xf numFmtId="0" fontId="35" fillId="0" borderId="0" xfId="1" applyFont="1" applyFill="1" applyAlignment="1" applyProtection="1">
      <alignment horizontal="left"/>
    </xf>
    <xf numFmtId="0" fontId="36" fillId="0" borderId="0" xfId="0" applyFont="1" applyAlignment="1">
      <alignment horizontal="left"/>
    </xf>
    <xf numFmtId="0" fontId="37" fillId="0" borderId="0" xfId="1" quotePrefix="1" applyFont="1" applyFill="1" applyAlignment="1" applyProtection="1">
      <alignment horizontal="left"/>
    </xf>
    <xf numFmtId="0" fontId="37" fillId="0" borderId="0" xfId="1" applyFont="1" applyFill="1" applyAlignment="1" applyProtection="1">
      <alignment horizontal="left"/>
    </xf>
    <xf numFmtId="0" fontId="38" fillId="0" borderId="10" xfId="0" quotePrefix="1" applyFont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0" xfId="0" applyBorder="1"/>
    <xf numFmtId="3" fontId="0" fillId="0" borderId="10" xfId="0" applyNumberForma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left" indent="4"/>
    </xf>
    <xf numFmtId="0" fontId="0" fillId="0" borderId="12" xfId="0" applyBorder="1"/>
    <xf numFmtId="0" fontId="0" fillId="0" borderId="13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left" indent="3"/>
    </xf>
    <xf numFmtId="0" fontId="0" fillId="0" borderId="12" xfId="0" applyBorder="1" applyAlignment="1">
      <alignment horizontal="right" indent="2"/>
    </xf>
    <xf numFmtId="0" fontId="0" fillId="0" borderId="13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6" fillId="0" borderId="14" xfId="0" applyFont="1" applyBorder="1" applyAlignment="1">
      <alignment horizontal="left" indent="1"/>
    </xf>
    <xf numFmtId="0" fontId="6" fillId="0" borderId="0" xfId="0" applyFont="1" applyAlignment="1">
      <alignment horizontal="center"/>
    </xf>
    <xf numFmtId="0" fontId="6" fillId="0" borderId="14" xfId="0" applyFont="1" applyBorder="1" applyAlignment="1">
      <alignment horizontal="center"/>
    </xf>
    <xf numFmtId="3" fontId="6" fillId="0" borderId="0" xfId="0" quotePrefix="1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quotePrefix="1" applyNumberFormat="1" applyAlignment="1">
      <alignment horizontal="center"/>
    </xf>
    <xf numFmtId="165" fontId="4" fillId="0" borderId="0" xfId="0" applyNumberFormat="1" applyFont="1"/>
    <xf numFmtId="166" fontId="4" fillId="0" borderId="0" xfId="61" applyNumberFormat="1" applyFont="1" applyBorder="1" applyAlignment="1">
      <alignment horizontal="center"/>
    </xf>
    <xf numFmtId="166" fontId="0" fillId="0" borderId="0" xfId="61" applyNumberFormat="1" applyFont="1"/>
    <xf numFmtId="165" fontId="0" fillId="0" borderId="0" xfId="0" applyNumberFormat="1"/>
    <xf numFmtId="166" fontId="4" fillId="0" borderId="0" xfId="61" applyNumberFormat="1" applyFont="1" applyFill="1" applyBorder="1" applyAlignment="1">
      <alignment horizontal="center"/>
    </xf>
    <xf numFmtId="165" fontId="38" fillId="0" borderId="0" xfId="0" applyNumberFormat="1" applyFont="1"/>
    <xf numFmtId="0" fontId="4" fillId="0" borderId="0" xfId="0" applyFont="1" applyAlignment="1">
      <alignment horizontal="left"/>
    </xf>
    <xf numFmtId="166" fontId="38" fillId="0" borderId="0" xfId="61" applyNumberFormat="1" applyFont="1" applyFill="1" applyBorder="1" applyAlignment="1">
      <alignment horizontal="center"/>
    </xf>
    <xf numFmtId="0" fontId="39" fillId="0" borderId="0" xfId="0" applyFont="1" applyAlignment="1">
      <alignment horizontal="left"/>
    </xf>
    <xf numFmtId="0" fontId="39" fillId="0" borderId="10" xfId="0" applyFont="1" applyBorder="1" applyAlignment="1">
      <alignment horizontal="left"/>
    </xf>
    <xf numFmtId="165" fontId="38" fillId="0" borderId="10" xfId="0" applyNumberFormat="1" applyFont="1" applyBorder="1"/>
    <xf numFmtId="165" fontId="4" fillId="0" borderId="10" xfId="0" applyNumberFormat="1" applyFont="1" applyBorder="1"/>
    <xf numFmtId="166" fontId="38" fillId="0" borderId="10" xfId="61" applyNumberFormat="1" applyFont="1" applyFill="1" applyBorder="1" applyAlignment="1">
      <alignment horizontal="center"/>
    </xf>
    <xf numFmtId="0" fontId="4" fillId="0" borderId="0" xfId="0" applyFont="1"/>
    <xf numFmtId="0" fontId="41" fillId="0" borderId="0" xfId="0" quotePrefix="1" applyFont="1" applyAlignment="1">
      <alignment horizontal="left"/>
    </xf>
    <xf numFmtId="0" fontId="42" fillId="0" borderId="0" xfId="0" quotePrefix="1" applyFont="1" applyAlignment="1">
      <alignment horizontal="left"/>
    </xf>
    <xf numFmtId="0" fontId="4" fillId="0" borderId="0" xfId="0" applyFont="1" applyAlignment="1">
      <alignment horizontal="right"/>
    </xf>
    <xf numFmtId="3" fontId="0" fillId="0" borderId="0" xfId="0" applyNumberFormat="1"/>
    <xf numFmtId="167" fontId="39" fillId="0" borderId="0" xfId="0" applyNumberFormat="1" applyFont="1" applyAlignment="1">
      <alignment horizontal="right"/>
    </xf>
    <xf numFmtId="0" fontId="38" fillId="0" borderId="10" xfId="0" applyFont="1" applyBorder="1"/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6" fillId="0" borderId="14" xfId="0" applyFont="1" applyBorder="1"/>
    <xf numFmtId="166" fontId="0" fillId="0" borderId="0" xfId="61" applyNumberFormat="1" applyFont="1" applyBorder="1" applyAlignment="1">
      <alignment horizontal="center"/>
    </xf>
    <xf numFmtId="166" fontId="0" fillId="0" borderId="0" xfId="61" applyNumberFormat="1" applyFont="1" applyAlignment="1">
      <alignment horizontal="center"/>
    </xf>
    <xf numFmtId="166" fontId="4" fillId="0" borderId="0" xfId="61" applyNumberFormat="1" applyFont="1" applyAlignment="1">
      <alignment horizontal="right"/>
    </xf>
    <xf numFmtId="43" fontId="4" fillId="0" borderId="0" xfId="61" applyFont="1" applyAlignment="1">
      <alignment horizontal="right"/>
    </xf>
    <xf numFmtId="43" fontId="0" fillId="0" borderId="0" xfId="61" applyFont="1" applyBorder="1" applyAlignment="1">
      <alignment horizontal="right"/>
    </xf>
    <xf numFmtId="166" fontId="0" fillId="0" borderId="0" xfId="61" applyNumberFormat="1" applyFont="1" applyAlignment="1">
      <alignment horizontal="right"/>
    </xf>
    <xf numFmtId="43" fontId="0" fillId="0" borderId="0" xfId="61" applyFont="1" applyAlignment="1">
      <alignment horizontal="right"/>
    </xf>
    <xf numFmtId="4" fontId="0" fillId="0" borderId="0" xfId="0" applyNumberFormat="1"/>
    <xf numFmtId="166" fontId="0" fillId="0" borderId="0" xfId="0" applyNumberFormat="1"/>
    <xf numFmtId="166" fontId="4" fillId="0" borderId="0" xfId="61" applyNumberFormat="1" applyFont="1" applyFill="1" applyAlignment="1">
      <alignment horizontal="right"/>
    </xf>
    <xf numFmtId="166" fontId="0" fillId="0" borderId="0" xfId="61" applyNumberFormat="1" applyFont="1" applyFill="1" applyAlignment="1">
      <alignment horizontal="right"/>
    </xf>
    <xf numFmtId="43" fontId="0" fillId="0" borderId="0" xfId="61" applyFont="1" applyFill="1" applyAlignment="1">
      <alignment horizontal="right"/>
    </xf>
    <xf numFmtId="166" fontId="4" fillId="0" borderId="0" xfId="61" applyNumberFormat="1" applyFont="1" applyBorder="1" applyAlignment="1">
      <alignment horizontal="right"/>
    </xf>
    <xf numFmtId="166" fontId="4" fillId="0" borderId="0" xfId="61" applyNumberFormat="1" applyFont="1" applyFill="1" applyBorder="1" applyAlignment="1">
      <alignment horizontal="right"/>
    </xf>
    <xf numFmtId="0" fontId="4" fillId="0" borderId="0" xfId="0" quotePrefix="1" applyFont="1" applyAlignment="1">
      <alignment horizontal="left"/>
    </xf>
    <xf numFmtId="166" fontId="39" fillId="0" borderId="0" xfId="61" applyNumberFormat="1" applyFont="1" applyFill="1" applyBorder="1" applyAlignment="1">
      <alignment horizontal="right"/>
    </xf>
    <xf numFmtId="43" fontId="39" fillId="0" borderId="0" xfId="61" applyFont="1" applyFill="1" applyAlignment="1">
      <alignment horizontal="right"/>
    </xf>
    <xf numFmtId="43" fontId="39" fillId="0" borderId="0" xfId="61" applyFont="1" applyFill="1" applyBorder="1" applyAlignment="1">
      <alignment horizontal="right"/>
    </xf>
    <xf numFmtId="166" fontId="0" fillId="0" borderId="0" xfId="61" applyNumberFormat="1" applyFont="1" applyFill="1" applyBorder="1" applyAlignment="1">
      <alignment horizontal="right"/>
    </xf>
    <xf numFmtId="0" fontId="38" fillId="0" borderId="0" xfId="0" quotePrefix="1" applyFont="1" applyAlignment="1">
      <alignment horizontal="left"/>
    </xf>
    <xf numFmtId="166" fontId="39" fillId="0" borderId="10" xfId="61" applyNumberFormat="1" applyFont="1" applyFill="1" applyBorder="1" applyAlignment="1">
      <alignment horizontal="right"/>
    </xf>
    <xf numFmtId="43" fontId="39" fillId="0" borderId="10" xfId="61" applyFont="1" applyFill="1" applyBorder="1" applyAlignment="1">
      <alignment horizontal="right"/>
    </xf>
    <xf numFmtId="43" fontId="0" fillId="0" borderId="0" xfId="61" applyFont="1" applyFill="1" applyBorder="1" applyAlignment="1">
      <alignment horizontal="right"/>
    </xf>
    <xf numFmtId="0" fontId="41" fillId="0" borderId="0" xfId="0" applyFont="1"/>
    <xf numFmtId="168" fontId="4" fillId="0" borderId="0" xfId="0" applyNumberFormat="1" applyFont="1"/>
    <xf numFmtId="169" fontId="4" fillId="0" borderId="0" xfId="0" applyNumberFormat="1" applyFont="1"/>
    <xf numFmtId="170" fontId="4" fillId="0" borderId="0" xfId="0" applyNumberFormat="1" applyFont="1"/>
    <xf numFmtId="169" fontId="0" fillId="0" borderId="0" xfId="0" applyNumberFormat="1"/>
    <xf numFmtId="168" fontId="0" fillId="0" borderId="0" xfId="0" applyNumberFormat="1"/>
    <xf numFmtId="0" fontId="39" fillId="0" borderId="0" xfId="0" quotePrefix="1" applyFont="1" applyAlignment="1">
      <alignment horizontal="left"/>
    </xf>
    <xf numFmtId="168" fontId="39" fillId="0" borderId="0" xfId="0" applyNumberFormat="1" applyFont="1"/>
    <xf numFmtId="169" fontId="39" fillId="0" borderId="0" xfId="0" applyNumberFormat="1" applyFont="1"/>
    <xf numFmtId="168" fontId="38" fillId="0" borderId="0" xfId="0" applyNumberFormat="1" applyFont="1"/>
    <xf numFmtId="170" fontId="38" fillId="0" borderId="0" xfId="0" applyNumberFormat="1" applyFont="1"/>
    <xf numFmtId="0" fontId="39" fillId="0" borderId="10" xfId="0" quotePrefix="1" applyFont="1" applyBorder="1" applyAlignment="1">
      <alignment horizontal="left"/>
    </xf>
    <xf numFmtId="168" fontId="39" fillId="0" borderId="10" xfId="0" applyNumberFormat="1" applyFont="1" applyBorder="1"/>
    <xf numFmtId="169" fontId="39" fillId="0" borderId="10" xfId="0" applyNumberFormat="1" applyFont="1" applyBorder="1"/>
    <xf numFmtId="168" fontId="38" fillId="0" borderId="10" xfId="0" applyNumberFormat="1" applyFont="1" applyBorder="1"/>
    <xf numFmtId="170" fontId="38" fillId="0" borderId="10" xfId="0" applyNumberFormat="1" applyFont="1" applyBorder="1"/>
    <xf numFmtId="0" fontId="0" fillId="0" borderId="19" xfId="0" applyBorder="1" applyAlignment="1">
      <alignment horizontal="center"/>
    </xf>
    <xf numFmtId="0" fontId="6" fillId="0" borderId="0" xfId="0" applyFont="1"/>
    <xf numFmtId="0" fontId="6" fillId="0" borderId="14" xfId="0" applyFont="1" applyBorder="1" applyAlignment="1">
      <alignment horizontal="right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2" fontId="4" fillId="0" borderId="0" xfId="0" applyNumberFormat="1" applyFont="1" applyAlignment="1">
      <alignment horizontal="center"/>
    </xf>
    <xf numFmtId="2" fontId="0" fillId="0" borderId="0" xfId="0" applyNumberFormat="1"/>
    <xf numFmtId="1" fontId="0" fillId="0" borderId="0" xfId="0" applyNumberFormat="1"/>
    <xf numFmtId="169" fontId="38" fillId="0" borderId="0" xfId="0" applyNumberFormat="1" applyFont="1"/>
    <xf numFmtId="2" fontId="38" fillId="0" borderId="0" xfId="0" applyNumberFormat="1" applyFont="1" applyAlignment="1">
      <alignment horizontal="center"/>
    </xf>
    <xf numFmtId="169" fontId="38" fillId="0" borderId="10" xfId="0" applyNumberFormat="1" applyFont="1" applyBorder="1"/>
    <xf numFmtId="2" fontId="38" fillId="0" borderId="10" xfId="0" applyNumberFormat="1" applyFont="1" applyBorder="1" applyAlignment="1">
      <alignment horizontal="center"/>
    </xf>
  </cellXfs>
  <cellStyles count="62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61" builtinId="3"/>
    <cellStyle name="Comma 2" xfId="52" xr:uid="{00000000-0005-0000-0000-00001C000000}"/>
    <cellStyle name="Comma 3" xfId="54" xr:uid="{F948226D-468E-4FAB-A758-A67BEEC95FF2}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1" builtinId="8"/>
    <cellStyle name="Hyperlink 2" xfId="2" xr:uid="{00000000-0005-0000-0000-000024000000}"/>
    <cellStyle name="Hyperlink 3" xfId="46" xr:uid="{00000000-0005-0000-0000-000025000000}"/>
    <cellStyle name="Hyperlink 3 2" xfId="55" xr:uid="{8703CFFB-9370-4957-B1BE-A6D12ECDE211}"/>
    <cellStyle name="Hyperlink 4" xfId="48" xr:uid="{00000000-0005-0000-0000-000026000000}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3" xr:uid="{00000000-0005-0000-0000-00002B000000}"/>
    <cellStyle name="Normal 2 2" xfId="4" xr:uid="{00000000-0005-0000-0000-00002C000000}"/>
    <cellStyle name="Normal 2 3" xfId="56" xr:uid="{6D24B3F8-0DF3-45EC-98DA-A0EA04135DAC}"/>
    <cellStyle name="Normal 3" xfId="45" xr:uid="{00000000-0005-0000-0000-00002D000000}"/>
    <cellStyle name="Normal 3 2" xfId="57" xr:uid="{81CD4063-B8D3-4147-B484-AF5964C3976B}"/>
    <cellStyle name="Normal 4" xfId="47" xr:uid="{00000000-0005-0000-0000-00002E000000}"/>
    <cellStyle name="Normal 4 2" xfId="58" xr:uid="{AB29F0B2-4697-4B7A-BA63-639E419D30A3}"/>
    <cellStyle name="Normal 5" xfId="49" xr:uid="{00000000-0005-0000-0000-00002F000000}"/>
    <cellStyle name="Normal 5 2" xfId="59" xr:uid="{2A994748-9ED1-468C-B3A3-D1E0D6FB9365}"/>
    <cellStyle name="Normal 6" xfId="51" xr:uid="{00000000-0005-0000-0000-000030000000}"/>
    <cellStyle name="Normal 7" xfId="53" xr:uid="{A43A8493-FF9B-4B3F-B6DB-4FE5C94C6D32}"/>
    <cellStyle name="Note 2" xfId="50" xr:uid="{00000000-0005-0000-0000-000031000000}"/>
    <cellStyle name="Output" xfId="14" builtinId="21" customBuiltin="1"/>
    <cellStyle name="Percent 2" xfId="60" xr:uid="{F5AF82C7-73BA-4A63-B152-0959F2849C38}"/>
    <cellStyle name="Title" xfId="5" builtinId="15" customBuiltin="1"/>
    <cellStyle name="Total" xfId="20" builtinId="25" customBuiltin="1"/>
    <cellStyle name="Warning Text" xfId="18" builtinId="11" customBuiltin="1"/>
  </cellStyles>
  <dxfs count="0"/>
  <tableStyles count="0" defaultTableStyle="TableStyleMedium9" defaultPivotStyle="PivotStyleLight16"/>
  <colors>
    <mruColors>
      <color rgb="FF000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" name="Picture 1" descr="PrintLogo">
          <a:extLst>
            <a:ext uri="{FF2B5EF4-FFF2-40B4-BE49-F238E27FC236}">
              <a16:creationId xmlns:a16="http://schemas.microsoft.com/office/drawing/2014/main" id="{675E828D-4823-4632-9403-676FAB041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" name="Picture 2" descr="PrintLogo">
          <a:extLst>
            <a:ext uri="{FF2B5EF4-FFF2-40B4-BE49-F238E27FC236}">
              <a16:creationId xmlns:a16="http://schemas.microsoft.com/office/drawing/2014/main" id="{F40A749C-5F1C-4C01-A929-417C436AA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" name="Picture 3" descr="PrintLogo">
          <a:extLst>
            <a:ext uri="{FF2B5EF4-FFF2-40B4-BE49-F238E27FC236}">
              <a16:creationId xmlns:a16="http://schemas.microsoft.com/office/drawing/2014/main" id="{29699D94-DE19-4CAA-B903-0C5360EDA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5" name="Picture 4" descr="PrintLogo">
          <a:extLst>
            <a:ext uri="{FF2B5EF4-FFF2-40B4-BE49-F238E27FC236}">
              <a16:creationId xmlns:a16="http://schemas.microsoft.com/office/drawing/2014/main" id="{A88826C1-6523-43EE-8BEE-7C30EF023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6" name="Picture 5" descr="PrintLogo">
          <a:extLst>
            <a:ext uri="{FF2B5EF4-FFF2-40B4-BE49-F238E27FC236}">
              <a16:creationId xmlns:a16="http://schemas.microsoft.com/office/drawing/2014/main" id="{372C3DA1-7020-4EE3-A5F9-E9F792189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7" name="Picture 6" descr="PrintLogo">
          <a:extLst>
            <a:ext uri="{FF2B5EF4-FFF2-40B4-BE49-F238E27FC236}">
              <a16:creationId xmlns:a16="http://schemas.microsoft.com/office/drawing/2014/main" id="{A8ADA2B1-D027-4EB1-9DD8-3F7200D69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8" name="Picture 7" descr="PrintLogo">
          <a:extLst>
            <a:ext uri="{FF2B5EF4-FFF2-40B4-BE49-F238E27FC236}">
              <a16:creationId xmlns:a16="http://schemas.microsoft.com/office/drawing/2014/main" id="{20960D8C-F798-4174-AB10-16F5C7003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9" name="Picture 8" descr="PrintLogo">
          <a:extLst>
            <a:ext uri="{FF2B5EF4-FFF2-40B4-BE49-F238E27FC236}">
              <a16:creationId xmlns:a16="http://schemas.microsoft.com/office/drawing/2014/main" id="{FBA11DB5-6FE1-4ACA-A957-78F19CE15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0" name="Picture 9" descr="PrintLogo">
          <a:extLst>
            <a:ext uri="{FF2B5EF4-FFF2-40B4-BE49-F238E27FC236}">
              <a16:creationId xmlns:a16="http://schemas.microsoft.com/office/drawing/2014/main" id="{AD5CDF06-36DD-4C60-A984-93EAF760B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1" name="Picture 10" descr="PrintLogo">
          <a:extLst>
            <a:ext uri="{FF2B5EF4-FFF2-40B4-BE49-F238E27FC236}">
              <a16:creationId xmlns:a16="http://schemas.microsoft.com/office/drawing/2014/main" id="{FAFEB297-F966-4A3E-8F79-E954B917D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2" name="Picture 11" descr="PrintLogo">
          <a:extLst>
            <a:ext uri="{FF2B5EF4-FFF2-40B4-BE49-F238E27FC236}">
              <a16:creationId xmlns:a16="http://schemas.microsoft.com/office/drawing/2014/main" id="{D20FA653-FA82-4A18-8DB8-D6C69CEDB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3" name="Picture 12" descr="PrintLogo">
          <a:extLst>
            <a:ext uri="{FF2B5EF4-FFF2-40B4-BE49-F238E27FC236}">
              <a16:creationId xmlns:a16="http://schemas.microsoft.com/office/drawing/2014/main" id="{BAC628D9-8834-46CC-9F09-AE42F14B5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4" name="Picture 13" descr="PrintLogo">
          <a:extLst>
            <a:ext uri="{FF2B5EF4-FFF2-40B4-BE49-F238E27FC236}">
              <a16:creationId xmlns:a16="http://schemas.microsoft.com/office/drawing/2014/main" id="{1624370F-729A-44EE-88F9-B9CCCE036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" name="Picture 14" descr="PrintLogo">
          <a:extLst>
            <a:ext uri="{FF2B5EF4-FFF2-40B4-BE49-F238E27FC236}">
              <a16:creationId xmlns:a16="http://schemas.microsoft.com/office/drawing/2014/main" id="{549A895C-1B97-4B10-B29D-8D888C6FF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6" name="Picture 15" descr="PrintLogo">
          <a:extLst>
            <a:ext uri="{FF2B5EF4-FFF2-40B4-BE49-F238E27FC236}">
              <a16:creationId xmlns:a16="http://schemas.microsoft.com/office/drawing/2014/main" id="{78150F28-498D-49D0-A8B3-28B7AF36D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7" name="Picture 16" descr="PrintLogo">
          <a:extLst>
            <a:ext uri="{FF2B5EF4-FFF2-40B4-BE49-F238E27FC236}">
              <a16:creationId xmlns:a16="http://schemas.microsoft.com/office/drawing/2014/main" id="{B79F6EE9-5DD7-4600-A12F-93C61BB60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8" name="Picture 17" descr="PrintLogo">
          <a:extLst>
            <a:ext uri="{FF2B5EF4-FFF2-40B4-BE49-F238E27FC236}">
              <a16:creationId xmlns:a16="http://schemas.microsoft.com/office/drawing/2014/main" id="{A2E81653-12FC-4B05-BB28-95DED4C14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9" name="Picture 18" descr="PrintLogo">
          <a:extLst>
            <a:ext uri="{FF2B5EF4-FFF2-40B4-BE49-F238E27FC236}">
              <a16:creationId xmlns:a16="http://schemas.microsoft.com/office/drawing/2014/main" id="{595DDB81-DED0-4DED-A9E0-DF85AF423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0" name="Picture 19" descr="PrintLogo">
          <a:extLst>
            <a:ext uri="{FF2B5EF4-FFF2-40B4-BE49-F238E27FC236}">
              <a16:creationId xmlns:a16="http://schemas.microsoft.com/office/drawing/2014/main" id="{7DFC5458-211D-4EE3-B190-E6998D8ED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1" name="Picture 20" descr="PrintLogo">
          <a:extLst>
            <a:ext uri="{FF2B5EF4-FFF2-40B4-BE49-F238E27FC236}">
              <a16:creationId xmlns:a16="http://schemas.microsoft.com/office/drawing/2014/main" id="{8A224611-211D-417E-8A02-5FFD524B1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2" name="Picture 21" descr="PrintLogo">
          <a:extLst>
            <a:ext uri="{FF2B5EF4-FFF2-40B4-BE49-F238E27FC236}">
              <a16:creationId xmlns:a16="http://schemas.microsoft.com/office/drawing/2014/main" id="{33FA46EA-7D2E-464C-B46D-F348CAFF9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3" name="Picture 22" descr="PrintLogo">
          <a:extLst>
            <a:ext uri="{FF2B5EF4-FFF2-40B4-BE49-F238E27FC236}">
              <a16:creationId xmlns:a16="http://schemas.microsoft.com/office/drawing/2014/main" id="{A5E66CCD-6BBC-49CE-B2FA-57043CF0F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4" name="Picture 23" descr="PrintLogo">
          <a:extLst>
            <a:ext uri="{FF2B5EF4-FFF2-40B4-BE49-F238E27FC236}">
              <a16:creationId xmlns:a16="http://schemas.microsoft.com/office/drawing/2014/main" id="{B21BAC42-1D2F-4CED-B8CF-1329B5A61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5" name="Picture 24" descr="PrintLogo">
          <a:extLst>
            <a:ext uri="{FF2B5EF4-FFF2-40B4-BE49-F238E27FC236}">
              <a16:creationId xmlns:a16="http://schemas.microsoft.com/office/drawing/2014/main" id="{EC661882-4176-4122-A988-774EE21ED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6" name="Picture 25" descr="PrintLogo">
          <a:extLst>
            <a:ext uri="{FF2B5EF4-FFF2-40B4-BE49-F238E27FC236}">
              <a16:creationId xmlns:a16="http://schemas.microsoft.com/office/drawing/2014/main" id="{2EB0F0DF-5569-4B45-AD41-2E12F8E2F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7" name="Picture 26" descr="PrintLogo">
          <a:extLst>
            <a:ext uri="{FF2B5EF4-FFF2-40B4-BE49-F238E27FC236}">
              <a16:creationId xmlns:a16="http://schemas.microsoft.com/office/drawing/2014/main" id="{D8199716-F5E2-4480-B2D3-D06430867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8" name="Picture 27" descr="PrintLogo">
          <a:extLst>
            <a:ext uri="{FF2B5EF4-FFF2-40B4-BE49-F238E27FC236}">
              <a16:creationId xmlns:a16="http://schemas.microsoft.com/office/drawing/2014/main" id="{97F0A637-73C2-40B6-8ED7-542B51430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9" name="Picture 28" descr="PrintLogo">
          <a:extLst>
            <a:ext uri="{FF2B5EF4-FFF2-40B4-BE49-F238E27FC236}">
              <a16:creationId xmlns:a16="http://schemas.microsoft.com/office/drawing/2014/main" id="{AE94AACF-0001-48D9-B484-F4D3181E1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0" name="Picture 29" descr="PrintLogo">
          <a:extLst>
            <a:ext uri="{FF2B5EF4-FFF2-40B4-BE49-F238E27FC236}">
              <a16:creationId xmlns:a16="http://schemas.microsoft.com/office/drawing/2014/main" id="{E611CE6D-C64C-42C9-9932-465544419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1" name="Picture 30" descr="PrintLogo">
          <a:extLst>
            <a:ext uri="{FF2B5EF4-FFF2-40B4-BE49-F238E27FC236}">
              <a16:creationId xmlns:a16="http://schemas.microsoft.com/office/drawing/2014/main" id="{F33614FB-C4EB-4A6E-84B7-E486BDFD1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2" name="Picture 31" descr="PrintLogo">
          <a:extLst>
            <a:ext uri="{FF2B5EF4-FFF2-40B4-BE49-F238E27FC236}">
              <a16:creationId xmlns:a16="http://schemas.microsoft.com/office/drawing/2014/main" id="{F41EEFB0-D0C5-4FBC-AD3C-E3E9BB026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3" name="Picture 32" descr="PrintLogo">
          <a:extLst>
            <a:ext uri="{FF2B5EF4-FFF2-40B4-BE49-F238E27FC236}">
              <a16:creationId xmlns:a16="http://schemas.microsoft.com/office/drawing/2014/main" id="{8A36497D-6C90-46E6-ABC3-A16722512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4" name="Picture 33" descr="PrintLogo">
          <a:extLst>
            <a:ext uri="{FF2B5EF4-FFF2-40B4-BE49-F238E27FC236}">
              <a16:creationId xmlns:a16="http://schemas.microsoft.com/office/drawing/2014/main" id="{FCD69685-19BF-4AF7-B331-DBBC7346C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5" name="Picture 34" descr="PrintLogo">
          <a:extLst>
            <a:ext uri="{FF2B5EF4-FFF2-40B4-BE49-F238E27FC236}">
              <a16:creationId xmlns:a16="http://schemas.microsoft.com/office/drawing/2014/main" id="{2529579A-4D66-414F-BF11-510A1A0D6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6" name="Picture 35" descr="PrintLogo">
          <a:extLst>
            <a:ext uri="{FF2B5EF4-FFF2-40B4-BE49-F238E27FC236}">
              <a16:creationId xmlns:a16="http://schemas.microsoft.com/office/drawing/2014/main" id="{45422051-1EE3-4127-B634-65C650AE3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7" name="Picture 36" descr="PrintLogo">
          <a:extLst>
            <a:ext uri="{FF2B5EF4-FFF2-40B4-BE49-F238E27FC236}">
              <a16:creationId xmlns:a16="http://schemas.microsoft.com/office/drawing/2014/main" id="{A1401D12-39BD-453C-9049-3DAA03A67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8" name="Picture 37" descr="PrintLogo">
          <a:extLst>
            <a:ext uri="{FF2B5EF4-FFF2-40B4-BE49-F238E27FC236}">
              <a16:creationId xmlns:a16="http://schemas.microsoft.com/office/drawing/2014/main" id="{14727A59-6A6D-4248-92AF-57EA297BB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9" name="Picture 38" descr="PrintLogo">
          <a:extLst>
            <a:ext uri="{FF2B5EF4-FFF2-40B4-BE49-F238E27FC236}">
              <a16:creationId xmlns:a16="http://schemas.microsoft.com/office/drawing/2014/main" id="{118F12C1-CA25-4422-A155-A960992C4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0" name="Picture 39" descr="PrintLogo">
          <a:extLst>
            <a:ext uri="{FF2B5EF4-FFF2-40B4-BE49-F238E27FC236}">
              <a16:creationId xmlns:a16="http://schemas.microsoft.com/office/drawing/2014/main" id="{7E667245-B1BC-4622-A6F9-EEB412BA8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1" name="Picture 40" descr="PrintLogo">
          <a:extLst>
            <a:ext uri="{FF2B5EF4-FFF2-40B4-BE49-F238E27FC236}">
              <a16:creationId xmlns:a16="http://schemas.microsoft.com/office/drawing/2014/main" id="{7349E025-5B21-471D-85E4-F449CB62B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2" name="Picture 41" descr="PrintLogo">
          <a:extLst>
            <a:ext uri="{FF2B5EF4-FFF2-40B4-BE49-F238E27FC236}">
              <a16:creationId xmlns:a16="http://schemas.microsoft.com/office/drawing/2014/main" id="{194EC5C2-8B3E-4B66-9543-E6EBAB06A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3" name="Picture 42" descr="PrintLogo">
          <a:extLst>
            <a:ext uri="{FF2B5EF4-FFF2-40B4-BE49-F238E27FC236}">
              <a16:creationId xmlns:a16="http://schemas.microsoft.com/office/drawing/2014/main" id="{240D7A1C-E384-4725-B40D-CE2237B6B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4" name="Picture 2098" descr="PrintLogo">
          <a:extLst>
            <a:ext uri="{FF2B5EF4-FFF2-40B4-BE49-F238E27FC236}">
              <a16:creationId xmlns:a16="http://schemas.microsoft.com/office/drawing/2014/main" id="{65CAA96D-5310-4A48-AAC0-88D959200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5" name="Picture 2099" descr="PrintLogo">
          <a:extLst>
            <a:ext uri="{FF2B5EF4-FFF2-40B4-BE49-F238E27FC236}">
              <a16:creationId xmlns:a16="http://schemas.microsoft.com/office/drawing/2014/main" id="{A6234BF5-D62D-47BF-89BA-F566CD1AB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6" name="Picture 2100" descr="PrintLogo">
          <a:extLst>
            <a:ext uri="{FF2B5EF4-FFF2-40B4-BE49-F238E27FC236}">
              <a16:creationId xmlns:a16="http://schemas.microsoft.com/office/drawing/2014/main" id="{AB2DC463-CB70-457B-812E-A5366E03B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7" name="Picture 2101" descr="PrintLogo">
          <a:extLst>
            <a:ext uri="{FF2B5EF4-FFF2-40B4-BE49-F238E27FC236}">
              <a16:creationId xmlns:a16="http://schemas.microsoft.com/office/drawing/2014/main" id="{6D3C800F-B696-4443-9327-CE9C7E020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8" name="Picture 2102" descr="PrintLogo">
          <a:extLst>
            <a:ext uri="{FF2B5EF4-FFF2-40B4-BE49-F238E27FC236}">
              <a16:creationId xmlns:a16="http://schemas.microsoft.com/office/drawing/2014/main" id="{6714EAE4-B619-4B5F-BF52-51966E92A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9" name="Picture 2103" descr="PrintLogo">
          <a:extLst>
            <a:ext uri="{FF2B5EF4-FFF2-40B4-BE49-F238E27FC236}">
              <a16:creationId xmlns:a16="http://schemas.microsoft.com/office/drawing/2014/main" id="{B7DCF697-F193-40F6-B32C-B36B49921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50" name="Picture 2104" descr="PrintLogo">
          <a:extLst>
            <a:ext uri="{FF2B5EF4-FFF2-40B4-BE49-F238E27FC236}">
              <a16:creationId xmlns:a16="http://schemas.microsoft.com/office/drawing/2014/main" id="{F2220B65-7A21-4749-BAC6-9564C5024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87630</xdr:colOff>
      <xdr:row>0</xdr:row>
      <xdr:rowOff>34290</xdr:rowOff>
    </xdr:from>
    <xdr:to>
      <xdr:col>0</xdr:col>
      <xdr:colOff>4354830</xdr:colOff>
      <xdr:row>0</xdr:row>
      <xdr:rowOff>533400</xdr:rowOff>
    </xdr:to>
    <xdr:pic>
      <xdr:nvPicPr>
        <xdr:cNvPr id="51" name="Picture 2105" descr="PrintLogo">
          <a:extLst>
            <a:ext uri="{FF2B5EF4-FFF2-40B4-BE49-F238E27FC236}">
              <a16:creationId xmlns:a16="http://schemas.microsoft.com/office/drawing/2014/main" id="{2E728C2E-0DC4-4A0B-9148-35B59A7F7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" y="3429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5DD2CE9-3676-43DC-9103-6091936D5899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X21A0T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CC96B39-32F0-47C8-A640-84C96D562DFF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X21A0T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96CAB1B-7383-4FDE-B5B1-C1C1D8D9C27E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X22A0T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F3DE9B8-D935-4D09-A43A-88548D6874A7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X22A0T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2B6D96A-29BB-4C07-A337-54054C34448D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X23A0T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BCB1AEE-9B88-43E7-9D5C-EADA79F1E110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X23A0T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B249597-1DD8-47C5-8FEA-CD03E3480157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X24A0T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92FC557-F2F5-471F-87E4-664BAFA67B41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X24A0T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8596C-3795-4955-8789-1D95987AA92E}">
  <sheetPr>
    <pageSetUpPr fitToPage="1"/>
  </sheetPr>
  <dimension ref="A1:A16"/>
  <sheetViews>
    <sheetView tabSelected="1" workbookViewId="0">
      <selection activeCell="A3" sqref="A3"/>
    </sheetView>
  </sheetViews>
  <sheetFormatPr defaultColWidth="11.28515625" defaultRowHeight="13.2" x14ac:dyDescent="0.25"/>
  <cols>
    <col min="1" max="1" width="117.28515625" style="7" bestFit="1" customWidth="1"/>
    <col min="2" max="16384" width="11.28515625" style="4"/>
  </cols>
  <sheetData>
    <row r="1" spans="1:1" ht="44.25" customHeight="1" x14ac:dyDescent="0.25">
      <c r="A1" s="3"/>
    </row>
    <row r="2" spans="1:1" ht="17.399999999999999" x14ac:dyDescent="0.3">
      <c r="A2" s="9" t="s">
        <v>0</v>
      </c>
    </row>
    <row r="3" spans="1:1" s="6" customFormat="1" ht="10.199999999999999" x14ac:dyDescent="0.2">
      <c r="A3" s="5"/>
    </row>
    <row r="4" spans="1:1" x14ac:dyDescent="0.25">
      <c r="A4" s="11"/>
    </row>
    <row r="5" spans="1:1" x14ac:dyDescent="0.25">
      <c r="A5" s="8" t="s">
        <v>2</v>
      </c>
    </row>
    <row r="6" spans="1:1" x14ac:dyDescent="0.25">
      <c r="A6" s="13" t="s">
        <v>3</v>
      </c>
    </row>
    <row r="7" spans="1:1" x14ac:dyDescent="0.25">
      <c r="A7" s="14" t="s">
        <v>4</v>
      </c>
    </row>
    <row r="8" spans="1:1" x14ac:dyDescent="0.25">
      <c r="A8" s="14" t="s">
        <v>5</v>
      </c>
    </row>
    <row r="9" spans="1:1" x14ac:dyDescent="0.25">
      <c r="A9" s="14" t="s">
        <v>6</v>
      </c>
    </row>
    <row r="10" spans="1:1" x14ac:dyDescent="0.25">
      <c r="A10" s="11"/>
    </row>
    <row r="11" spans="1:1" x14ac:dyDescent="0.25">
      <c r="A11" s="10"/>
    </row>
    <row r="12" spans="1:1" x14ac:dyDescent="0.25">
      <c r="A12" s="2" t="s">
        <v>7</v>
      </c>
    </row>
    <row r="13" spans="1:1" x14ac:dyDescent="0.25">
      <c r="A13" s="2"/>
    </row>
    <row r="15" spans="1:1" x14ac:dyDescent="0.25">
      <c r="A15" s="12" t="s">
        <v>8</v>
      </c>
    </row>
    <row r="16" spans="1:1" x14ac:dyDescent="0.25">
      <c r="A16" s="1" t="s">
        <v>1</v>
      </c>
    </row>
  </sheetData>
  <hyperlinks>
    <hyperlink ref="A6" location="'tab21'!A1" display="Table 21—Sunflowerseed: Acreage planted, harvested, yield, production, and value, U.S., 1980–2020" xr:uid="{BFB82CC4-2A83-4F24-8A5E-8A0B4CACFB78}"/>
    <hyperlink ref="A7" location="'tab22'!A1" display="Table 22—Sunflowerseed: Supply, disappearance, and price, U.S., 1980/81–2020/21" xr:uid="{EDB719A0-3C19-4611-9043-3C893DE51BCB}"/>
    <hyperlink ref="A8" location="'tab23'!A1" display="Table 23—Sunflowerseed meal: Supply, disappearance, and price, U.S., 1980/81–2020/21" xr:uid="{C2B846F0-E165-47EC-81D9-0045D14FEE21}"/>
    <hyperlink ref="A9" location="'tab24'!A1" display="Table 24—Sunflowerseed oil: Supply, disappearance, and price, U.S., 1980/81–2020/21" xr:uid="{DDE05B89-88E4-4E3F-A0E6-4123C46BD236}"/>
  </hyperlinks>
  <pageMargins left="0.75" right="0.75" top="1" bottom="1" header="0.5" footer="0.5"/>
  <pageSetup scale="5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D95CB-9BE5-4A02-9ACE-6645B1E5173C}">
  <sheetPr>
    <pageSetUpPr fitToPage="1"/>
  </sheetPr>
  <dimension ref="A1:AQ52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11.7109375" defaultRowHeight="10.199999999999999" x14ac:dyDescent="0.2"/>
  <cols>
    <col min="1" max="1" width="7.7109375" customWidth="1"/>
    <col min="2" max="3" width="9.7109375" customWidth="1"/>
    <col min="4" max="4" width="12.28515625" bestFit="1" customWidth="1"/>
    <col min="5" max="5" width="13.7109375" bestFit="1" customWidth="1"/>
    <col min="6" max="7" width="9.7109375" customWidth="1"/>
    <col min="8" max="8" width="12.28515625" bestFit="1" customWidth="1"/>
    <col min="9" max="9" width="13.7109375" bestFit="1" customWidth="1"/>
    <col min="10" max="11" width="9.7109375" customWidth="1"/>
    <col min="12" max="12" width="12.28515625" bestFit="1" customWidth="1"/>
    <col min="13" max="13" width="13.7109375" bestFit="1" customWidth="1"/>
    <col min="14" max="14" width="17" style="52" customWidth="1"/>
  </cols>
  <sheetData>
    <row r="1" spans="1:43" x14ac:dyDescent="0.2">
      <c r="A1" s="15" t="s">
        <v>3</v>
      </c>
      <c r="B1" s="16"/>
      <c r="C1" s="16"/>
      <c r="D1" s="16"/>
      <c r="E1" s="16"/>
      <c r="F1" s="16"/>
      <c r="G1" s="16"/>
      <c r="H1" s="16"/>
      <c r="I1" s="16"/>
      <c r="J1" s="17"/>
      <c r="K1" s="17"/>
      <c r="L1" s="17"/>
      <c r="M1" s="17"/>
      <c r="N1" s="18"/>
    </row>
    <row r="2" spans="1:43" x14ac:dyDescent="0.2">
      <c r="A2" s="16"/>
      <c r="B2" s="19"/>
      <c r="C2" s="20" t="s">
        <v>9</v>
      </c>
      <c r="D2" s="21"/>
      <c r="E2" s="22"/>
      <c r="F2" s="23"/>
      <c r="G2" s="24" t="s">
        <v>10</v>
      </c>
      <c r="H2" s="21"/>
      <c r="I2" s="22"/>
      <c r="K2" s="23"/>
      <c r="L2" s="23" t="s">
        <v>11</v>
      </c>
      <c r="M2" s="21"/>
      <c r="N2" s="21"/>
    </row>
    <row r="3" spans="1:43" ht="12.6" customHeight="1" x14ac:dyDescent="0.2">
      <c r="A3" s="23" t="s">
        <v>12</v>
      </c>
      <c r="B3" s="19" t="s">
        <v>13</v>
      </c>
      <c r="C3" s="23" t="s">
        <v>14</v>
      </c>
      <c r="D3" s="25" t="s">
        <v>15</v>
      </c>
      <c r="E3" s="26" t="s">
        <v>16</v>
      </c>
      <c r="F3" s="23" t="s">
        <v>13</v>
      </c>
      <c r="G3" s="23" t="s">
        <v>14</v>
      </c>
      <c r="H3" s="25" t="s">
        <v>15</v>
      </c>
      <c r="I3" s="26" t="s">
        <v>16</v>
      </c>
      <c r="J3" s="23" t="s">
        <v>13</v>
      </c>
      <c r="K3" s="23" t="s">
        <v>14</v>
      </c>
      <c r="L3" s="25" t="s">
        <v>15</v>
      </c>
      <c r="M3" s="23" t="s">
        <v>16</v>
      </c>
      <c r="N3" s="27" t="s">
        <v>17</v>
      </c>
    </row>
    <row r="4" spans="1:43" ht="11.7" customHeight="1" x14ac:dyDescent="0.2">
      <c r="B4" s="28" t="s">
        <v>18</v>
      </c>
      <c r="C4" s="28"/>
      <c r="D4" s="29" t="s">
        <v>19</v>
      </c>
      <c r="E4" s="29" t="s">
        <v>20</v>
      </c>
      <c r="F4" s="28" t="s">
        <v>18</v>
      </c>
      <c r="G4" s="28"/>
      <c r="H4" s="29" t="s">
        <v>19</v>
      </c>
      <c r="I4" s="29" t="s">
        <v>20</v>
      </c>
      <c r="J4" s="28" t="s">
        <v>18</v>
      </c>
      <c r="K4" s="30"/>
      <c r="L4" s="29" t="s">
        <v>19</v>
      </c>
      <c r="M4" s="29" t="s">
        <v>20</v>
      </c>
      <c r="N4" s="31" t="s">
        <v>21</v>
      </c>
    </row>
    <row r="5" spans="1:43" ht="11.7" customHeight="1" x14ac:dyDescent="0.2">
      <c r="B5" s="32"/>
      <c r="C5" s="32"/>
      <c r="D5" s="32"/>
      <c r="E5" s="32"/>
      <c r="F5" s="32"/>
      <c r="G5" s="32"/>
      <c r="H5" s="32"/>
      <c r="I5" s="32"/>
      <c r="J5" s="33"/>
      <c r="K5" s="33"/>
      <c r="L5" s="32"/>
      <c r="N5" s="32"/>
      <c r="O5" s="34"/>
    </row>
    <row r="6" spans="1:43" x14ac:dyDescent="0.2">
      <c r="A6" s="1">
        <v>1980</v>
      </c>
      <c r="B6" s="35">
        <v>3649</v>
      </c>
      <c r="C6" s="35">
        <v>3442</v>
      </c>
      <c r="D6" s="35">
        <f>+E6*1000/C6</f>
        <v>1019.3811737361999</v>
      </c>
      <c r="E6" s="35">
        <v>3508.71</v>
      </c>
      <c r="F6" s="35">
        <v>261</v>
      </c>
      <c r="G6" s="35">
        <v>241</v>
      </c>
      <c r="H6" s="35">
        <f>+I6*1000/G6</f>
        <v>966.51452282157675</v>
      </c>
      <c r="I6" s="35">
        <v>232.93</v>
      </c>
      <c r="J6" s="35">
        <f>+B6+F6</f>
        <v>3910</v>
      </c>
      <c r="K6" s="35">
        <f>+C6+G6</f>
        <v>3683</v>
      </c>
      <c r="L6" s="35">
        <f>+M6*1000/K6</f>
        <v>1015.9218028780886</v>
      </c>
      <c r="M6" s="35">
        <f>+E6+I6</f>
        <v>3741.64</v>
      </c>
      <c r="N6" s="36">
        <v>413907</v>
      </c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</row>
    <row r="7" spans="1:43" x14ac:dyDescent="0.2">
      <c r="A7" s="1">
        <v>1981</v>
      </c>
      <c r="B7" s="35">
        <v>3545</v>
      </c>
      <c r="C7" s="35">
        <v>3496</v>
      </c>
      <c r="D7" s="35">
        <f t="shared" ref="D7:D49" si="0">+E7*1000/C7</f>
        <v>1178.0806636155605</v>
      </c>
      <c r="E7" s="35">
        <v>4118.57</v>
      </c>
      <c r="F7" s="35">
        <v>320</v>
      </c>
      <c r="G7" s="35">
        <v>315</v>
      </c>
      <c r="H7" s="35">
        <f t="shared" ref="H7:H49" si="1">+I7*1000/G7</f>
        <v>1170.9206349206349</v>
      </c>
      <c r="I7" s="35">
        <v>368.84</v>
      </c>
      <c r="J7" s="35">
        <f t="shared" ref="J7:K42" si="2">+B7+F7</f>
        <v>3865</v>
      </c>
      <c r="K7" s="35">
        <f t="shared" si="2"/>
        <v>3811</v>
      </c>
      <c r="L7" s="35">
        <f t="shared" ref="L7:L41" si="3">+M7*1000/K7</f>
        <v>1177.4888480713723</v>
      </c>
      <c r="M7" s="35">
        <f t="shared" ref="M7:M49" si="4">+E7+I7</f>
        <v>4487.41</v>
      </c>
      <c r="N7" s="36">
        <v>485358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</row>
    <row r="8" spans="1:43" x14ac:dyDescent="0.2">
      <c r="A8" s="1">
        <v>1982</v>
      </c>
      <c r="B8" s="35">
        <v>4566</v>
      </c>
      <c r="C8" s="35">
        <v>4479</v>
      </c>
      <c r="D8" s="35">
        <f t="shared" si="0"/>
        <v>1126.4545657512838</v>
      </c>
      <c r="E8" s="35">
        <v>5045.3900000000003</v>
      </c>
      <c r="F8" s="35">
        <v>249</v>
      </c>
      <c r="G8" s="35">
        <v>245</v>
      </c>
      <c r="H8" s="35">
        <f t="shared" si="1"/>
        <v>1173.1836734693877</v>
      </c>
      <c r="I8" s="35">
        <v>287.43</v>
      </c>
      <c r="J8" s="35">
        <f t="shared" si="2"/>
        <v>4815</v>
      </c>
      <c r="K8" s="35">
        <f t="shared" si="2"/>
        <v>4724</v>
      </c>
      <c r="L8" s="35">
        <f t="shared" si="3"/>
        <v>1128.8780694326845</v>
      </c>
      <c r="M8" s="35">
        <f t="shared" si="4"/>
        <v>5332.8200000000006</v>
      </c>
      <c r="N8" s="36">
        <v>473504</v>
      </c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</row>
    <row r="9" spans="1:43" x14ac:dyDescent="0.2">
      <c r="A9" s="1">
        <v>1983</v>
      </c>
      <c r="B9" s="35">
        <v>2954</v>
      </c>
      <c r="C9" s="35">
        <v>2909</v>
      </c>
      <c r="D9" s="35">
        <f t="shared" si="0"/>
        <v>1040.8559642488829</v>
      </c>
      <c r="E9" s="35">
        <v>3027.85</v>
      </c>
      <c r="F9" s="35">
        <v>156</v>
      </c>
      <c r="G9" s="35">
        <v>154</v>
      </c>
      <c r="H9" s="35">
        <f t="shared" si="1"/>
        <v>1108.1168831168832</v>
      </c>
      <c r="I9" s="35">
        <v>170.65</v>
      </c>
      <c r="J9" s="35">
        <f t="shared" si="2"/>
        <v>3110</v>
      </c>
      <c r="K9" s="35">
        <f t="shared" si="2"/>
        <v>3063</v>
      </c>
      <c r="L9" s="35">
        <f t="shared" si="3"/>
        <v>1044.2376754815541</v>
      </c>
      <c r="M9" s="35">
        <f t="shared" si="4"/>
        <v>3198.5</v>
      </c>
      <c r="N9" s="36">
        <v>418764</v>
      </c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</row>
    <row r="10" spans="1:43" x14ac:dyDescent="0.2">
      <c r="A10" s="1">
        <v>1984</v>
      </c>
      <c r="B10" s="35">
        <v>3517</v>
      </c>
      <c r="C10" s="35">
        <v>3460</v>
      </c>
      <c r="D10" s="35">
        <f t="shared" si="0"/>
        <v>1011.3872832369942</v>
      </c>
      <c r="E10" s="35">
        <v>3499.4</v>
      </c>
      <c r="F10" s="35">
        <v>237</v>
      </c>
      <c r="G10" s="35">
        <v>232</v>
      </c>
      <c r="H10" s="35">
        <f t="shared" si="1"/>
        <v>1056.594827586207</v>
      </c>
      <c r="I10" s="35">
        <v>245.13</v>
      </c>
      <c r="J10" s="35">
        <f t="shared" si="2"/>
        <v>3754</v>
      </c>
      <c r="K10" s="35">
        <f t="shared" si="2"/>
        <v>3692</v>
      </c>
      <c r="L10" s="35">
        <f t="shared" si="3"/>
        <v>1014.2280606717227</v>
      </c>
      <c r="M10" s="35">
        <f t="shared" si="4"/>
        <v>3744.53</v>
      </c>
      <c r="N10" s="36">
        <v>415584</v>
      </c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</row>
    <row r="11" spans="1:43" x14ac:dyDescent="0.2">
      <c r="A11" s="1">
        <v>1985</v>
      </c>
      <c r="B11" s="35">
        <v>2807</v>
      </c>
      <c r="C11" s="35">
        <v>2608</v>
      </c>
      <c r="D11" s="35">
        <f t="shared" si="0"/>
        <v>1099.6625766871166</v>
      </c>
      <c r="E11" s="35">
        <v>2867.92</v>
      </c>
      <c r="F11" s="35">
        <v>248</v>
      </c>
      <c r="G11" s="35">
        <v>236</v>
      </c>
      <c r="H11" s="35">
        <f t="shared" si="1"/>
        <v>1208.050847457627</v>
      </c>
      <c r="I11" s="35">
        <v>285.10000000000002</v>
      </c>
      <c r="J11" s="35">
        <f t="shared" si="2"/>
        <v>3055</v>
      </c>
      <c r="K11" s="35">
        <f t="shared" si="2"/>
        <v>2844</v>
      </c>
      <c r="L11" s="35">
        <f t="shared" si="3"/>
        <v>1108.6568213783403</v>
      </c>
      <c r="M11" s="35">
        <f t="shared" si="4"/>
        <v>3153.02</v>
      </c>
      <c r="N11" s="36">
        <v>251505</v>
      </c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</row>
    <row r="12" spans="1:43" x14ac:dyDescent="0.2">
      <c r="A12" s="1">
        <v>1986</v>
      </c>
      <c r="B12" s="35">
        <v>1777</v>
      </c>
      <c r="C12" s="35">
        <v>1716</v>
      </c>
      <c r="D12" s="35">
        <f t="shared" si="0"/>
        <v>1366.6142191142192</v>
      </c>
      <c r="E12" s="35">
        <v>2345.11</v>
      </c>
      <c r="F12" s="35">
        <v>248</v>
      </c>
      <c r="G12" s="35">
        <v>239</v>
      </c>
      <c r="H12" s="35">
        <f t="shared" si="1"/>
        <v>1383.4309623430963</v>
      </c>
      <c r="I12" s="35">
        <v>330.64</v>
      </c>
      <c r="J12" s="35">
        <f t="shared" si="2"/>
        <v>2025</v>
      </c>
      <c r="K12" s="35">
        <f t="shared" si="2"/>
        <v>1955</v>
      </c>
      <c r="L12" s="35">
        <f t="shared" si="3"/>
        <v>1368.6700767263428</v>
      </c>
      <c r="M12" s="35">
        <f t="shared" si="4"/>
        <v>2675.75</v>
      </c>
      <c r="N12" s="36">
        <v>185119</v>
      </c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</row>
    <row r="13" spans="1:43" x14ac:dyDescent="0.2">
      <c r="A13" s="1">
        <v>1987</v>
      </c>
      <c r="B13" s="35">
        <v>1587</v>
      </c>
      <c r="C13" s="35">
        <v>1563</v>
      </c>
      <c r="D13" s="35">
        <f t="shared" si="0"/>
        <v>1472.9686500319897</v>
      </c>
      <c r="E13" s="35">
        <v>2302.25</v>
      </c>
      <c r="F13" s="35">
        <v>218</v>
      </c>
      <c r="G13" s="35">
        <v>212</v>
      </c>
      <c r="H13" s="35">
        <f t="shared" si="1"/>
        <v>1442.9245283018868</v>
      </c>
      <c r="I13" s="35">
        <v>305.89999999999998</v>
      </c>
      <c r="J13" s="35">
        <f t="shared" si="2"/>
        <v>1805</v>
      </c>
      <c r="K13" s="35">
        <f t="shared" si="2"/>
        <v>1775</v>
      </c>
      <c r="L13" s="35">
        <f t="shared" si="3"/>
        <v>1469.3802816901409</v>
      </c>
      <c r="M13" s="35">
        <f t="shared" si="4"/>
        <v>2608.15</v>
      </c>
      <c r="N13" s="36">
        <v>217618</v>
      </c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</row>
    <row r="14" spans="1:43" x14ac:dyDescent="0.2">
      <c r="A14" s="1">
        <v>1988</v>
      </c>
      <c r="B14" s="35">
        <v>1733</v>
      </c>
      <c r="C14" s="35">
        <v>1630</v>
      </c>
      <c r="D14" s="35">
        <f t="shared" si="0"/>
        <v>920.96319018404904</v>
      </c>
      <c r="E14" s="35">
        <v>1501.17</v>
      </c>
      <c r="F14" s="35">
        <v>305</v>
      </c>
      <c r="G14" s="35">
        <v>291</v>
      </c>
      <c r="H14" s="35">
        <f t="shared" si="1"/>
        <v>999.45017182130584</v>
      </c>
      <c r="I14" s="35">
        <v>290.83999999999997</v>
      </c>
      <c r="J14" s="35">
        <f t="shared" si="2"/>
        <v>2038</v>
      </c>
      <c r="K14" s="35">
        <f t="shared" si="2"/>
        <v>1921</v>
      </c>
      <c r="L14" s="35">
        <f t="shared" si="3"/>
        <v>932.85268089536703</v>
      </c>
      <c r="M14" s="35">
        <f t="shared" si="4"/>
        <v>1792.01</v>
      </c>
      <c r="N14" s="36">
        <v>208887</v>
      </c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</row>
    <row r="15" spans="1:43" x14ac:dyDescent="0.2">
      <c r="A15" s="1">
        <v>1989</v>
      </c>
      <c r="B15" s="35">
        <v>1411</v>
      </c>
      <c r="C15" s="35">
        <v>1373</v>
      </c>
      <c r="D15" s="35">
        <f t="shared" si="0"/>
        <v>987.83685360524396</v>
      </c>
      <c r="E15" s="35">
        <v>1356.3</v>
      </c>
      <c r="F15" s="35">
        <v>429</v>
      </c>
      <c r="G15" s="35">
        <v>413</v>
      </c>
      <c r="H15" s="35">
        <f t="shared" si="1"/>
        <v>976.90072639225184</v>
      </c>
      <c r="I15" s="35">
        <v>403.46</v>
      </c>
      <c r="J15" s="35">
        <f t="shared" si="2"/>
        <v>1840</v>
      </c>
      <c r="K15" s="35">
        <f t="shared" si="2"/>
        <v>1786</v>
      </c>
      <c r="L15" s="35">
        <f t="shared" si="3"/>
        <v>985.30795072788351</v>
      </c>
      <c r="M15" s="35">
        <f t="shared" si="4"/>
        <v>1759.76</v>
      </c>
      <c r="N15" s="36">
        <v>190452</v>
      </c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</row>
    <row r="16" spans="1:43" x14ac:dyDescent="0.2">
      <c r="A16" s="1">
        <v>1990</v>
      </c>
      <c r="B16" s="38">
        <v>1390</v>
      </c>
      <c r="C16" s="35">
        <v>1343</v>
      </c>
      <c r="D16" s="35">
        <f t="shared" si="0"/>
        <v>1205.1005212211467</v>
      </c>
      <c r="E16" s="35">
        <v>1618.45</v>
      </c>
      <c r="F16" s="35">
        <v>515</v>
      </c>
      <c r="G16" s="35">
        <v>508</v>
      </c>
      <c r="H16" s="35">
        <f t="shared" si="1"/>
        <v>1291.25</v>
      </c>
      <c r="I16" s="35">
        <v>655.95500000000004</v>
      </c>
      <c r="J16" s="35">
        <f t="shared" si="2"/>
        <v>1905</v>
      </c>
      <c r="K16" s="35">
        <f t="shared" si="2"/>
        <v>1851</v>
      </c>
      <c r="L16" s="35">
        <f t="shared" si="3"/>
        <v>1228.743922204214</v>
      </c>
      <c r="M16" s="35">
        <f t="shared" si="4"/>
        <v>2274.4050000000002</v>
      </c>
      <c r="N16" s="36">
        <v>245754</v>
      </c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</row>
    <row r="17" spans="1:43" x14ac:dyDescent="0.2">
      <c r="A17" s="1">
        <v>1991</v>
      </c>
      <c r="B17" s="35">
        <v>2294</v>
      </c>
      <c r="C17" s="35">
        <v>2232</v>
      </c>
      <c r="D17" s="35">
        <f t="shared" si="0"/>
        <v>1356.5188172043011</v>
      </c>
      <c r="E17" s="35">
        <v>3027.75</v>
      </c>
      <c r="F17" s="35">
        <v>452</v>
      </c>
      <c r="G17" s="35">
        <v>441</v>
      </c>
      <c r="H17" s="35">
        <f t="shared" si="1"/>
        <v>1327.1655328798186</v>
      </c>
      <c r="I17" s="35">
        <v>585.28</v>
      </c>
      <c r="J17" s="35">
        <f t="shared" si="2"/>
        <v>2746</v>
      </c>
      <c r="K17" s="35">
        <f t="shared" si="2"/>
        <v>2673</v>
      </c>
      <c r="L17" s="35">
        <f t="shared" si="3"/>
        <v>1351.6760194537972</v>
      </c>
      <c r="M17" s="35">
        <f t="shared" si="4"/>
        <v>3613.0299999999997</v>
      </c>
      <c r="N17" s="36">
        <v>316847</v>
      </c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</row>
    <row r="18" spans="1:43" x14ac:dyDescent="0.2">
      <c r="A18" s="1">
        <v>1992</v>
      </c>
      <c r="B18" s="35">
        <v>1899</v>
      </c>
      <c r="C18" s="35">
        <v>1790</v>
      </c>
      <c r="D18" s="35">
        <f t="shared" si="0"/>
        <v>1249.1620111731843</v>
      </c>
      <c r="E18" s="35">
        <v>2236</v>
      </c>
      <c r="F18" s="35">
        <v>288</v>
      </c>
      <c r="G18" s="35">
        <v>253</v>
      </c>
      <c r="H18" s="35">
        <f t="shared" si="1"/>
        <v>1300.3359683794467</v>
      </c>
      <c r="I18" s="35">
        <v>328.98500000000001</v>
      </c>
      <c r="J18" s="35">
        <f t="shared" si="2"/>
        <v>2187</v>
      </c>
      <c r="K18" s="35">
        <f t="shared" si="2"/>
        <v>2043</v>
      </c>
      <c r="L18" s="35">
        <f t="shared" si="3"/>
        <v>1255.4992657856094</v>
      </c>
      <c r="M18" s="35">
        <f t="shared" si="4"/>
        <v>2564.9850000000001</v>
      </c>
      <c r="N18" s="36">
        <v>250748</v>
      </c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</row>
    <row r="19" spans="1:43" x14ac:dyDescent="0.2">
      <c r="A19" s="1">
        <v>1993</v>
      </c>
      <c r="B19" s="35">
        <v>2297</v>
      </c>
      <c r="C19" s="35">
        <v>2074</v>
      </c>
      <c r="D19" s="35">
        <f t="shared" si="0"/>
        <v>1041.5949855351978</v>
      </c>
      <c r="E19" s="35">
        <v>2160.268</v>
      </c>
      <c r="F19" s="35">
        <v>460</v>
      </c>
      <c r="G19" s="35">
        <v>412</v>
      </c>
      <c r="H19" s="35">
        <f t="shared" si="1"/>
        <v>999.502427184466</v>
      </c>
      <c r="I19" s="35">
        <v>411.79500000000002</v>
      </c>
      <c r="J19" s="35">
        <f t="shared" si="2"/>
        <v>2757</v>
      </c>
      <c r="K19" s="35">
        <f t="shared" si="2"/>
        <v>2486</v>
      </c>
      <c r="L19" s="35">
        <f t="shared" si="3"/>
        <v>1034.619066773934</v>
      </c>
      <c r="M19" s="35">
        <f t="shared" si="4"/>
        <v>2572.0630000000001</v>
      </c>
      <c r="N19" s="36">
        <v>326432</v>
      </c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</row>
    <row r="20" spans="1:43" x14ac:dyDescent="0.2">
      <c r="A20" s="1">
        <v>1994</v>
      </c>
      <c r="B20" s="35">
        <v>3041</v>
      </c>
      <c r="C20" s="35">
        <v>2943</v>
      </c>
      <c r="D20" s="35">
        <f t="shared" si="0"/>
        <v>1435.0917431192661</v>
      </c>
      <c r="E20" s="35">
        <v>4223.4750000000004</v>
      </c>
      <c r="F20" s="35">
        <v>526</v>
      </c>
      <c r="G20" s="35">
        <v>487</v>
      </c>
      <c r="H20" s="35">
        <f t="shared" si="1"/>
        <v>1257.3921971252566</v>
      </c>
      <c r="I20" s="35">
        <v>612.35</v>
      </c>
      <c r="J20" s="35">
        <f t="shared" si="2"/>
        <v>3567</v>
      </c>
      <c r="K20" s="35">
        <f t="shared" si="2"/>
        <v>3430</v>
      </c>
      <c r="L20" s="35">
        <f t="shared" si="3"/>
        <v>1409.8615160349857</v>
      </c>
      <c r="M20" s="35">
        <f t="shared" si="4"/>
        <v>4835.8250000000007</v>
      </c>
      <c r="N20" s="36">
        <v>512747</v>
      </c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</row>
    <row r="21" spans="1:43" x14ac:dyDescent="0.2">
      <c r="A21" s="1">
        <v>1995</v>
      </c>
      <c r="B21" s="35">
        <v>2911</v>
      </c>
      <c r="C21" s="35">
        <v>2829</v>
      </c>
      <c r="D21" s="35">
        <f t="shared" si="0"/>
        <v>1201.2856132909155</v>
      </c>
      <c r="E21" s="35">
        <v>3398.4369999999999</v>
      </c>
      <c r="F21" s="35">
        <v>567</v>
      </c>
      <c r="G21" s="35">
        <v>539</v>
      </c>
      <c r="H21" s="35">
        <f t="shared" si="1"/>
        <v>1133.3858998144713</v>
      </c>
      <c r="I21" s="35">
        <v>610.89499999999998</v>
      </c>
      <c r="J21" s="35">
        <f t="shared" si="2"/>
        <v>3478</v>
      </c>
      <c r="K21" s="35">
        <f t="shared" si="2"/>
        <v>3368</v>
      </c>
      <c r="L21" s="35">
        <f t="shared" si="3"/>
        <v>1190.4192399049882</v>
      </c>
      <c r="M21" s="35">
        <f t="shared" si="4"/>
        <v>4009.3319999999999</v>
      </c>
      <c r="N21" s="36">
        <v>457573</v>
      </c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</row>
    <row r="22" spans="1:43" x14ac:dyDescent="0.2">
      <c r="A22" s="1">
        <v>1996</v>
      </c>
      <c r="B22" s="35">
        <v>1967</v>
      </c>
      <c r="C22" s="35">
        <v>1934</v>
      </c>
      <c r="D22" s="35">
        <f t="shared" si="0"/>
        <v>1470.404860392968</v>
      </c>
      <c r="E22" s="35">
        <v>2843.7629999999999</v>
      </c>
      <c r="F22" s="35">
        <v>569</v>
      </c>
      <c r="G22" s="35">
        <v>545</v>
      </c>
      <c r="H22" s="35">
        <f t="shared" si="1"/>
        <v>1312.9908256880733</v>
      </c>
      <c r="I22" s="35">
        <v>715.58</v>
      </c>
      <c r="J22" s="35">
        <f t="shared" si="2"/>
        <v>2536</v>
      </c>
      <c r="K22" s="35">
        <f t="shared" si="2"/>
        <v>2479</v>
      </c>
      <c r="L22" s="35">
        <f t="shared" si="3"/>
        <v>1435.7979023799919</v>
      </c>
      <c r="M22" s="35">
        <f t="shared" si="4"/>
        <v>3559.3429999999998</v>
      </c>
      <c r="N22" s="36">
        <v>414842</v>
      </c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</row>
    <row r="23" spans="1:43" x14ac:dyDescent="0.2">
      <c r="A23" s="1">
        <v>1997</v>
      </c>
      <c r="B23" s="35">
        <v>2284</v>
      </c>
      <c r="C23" s="35">
        <v>2212</v>
      </c>
      <c r="D23" s="35">
        <f t="shared" si="0"/>
        <v>1349.7739602169981</v>
      </c>
      <c r="E23" s="35">
        <v>2985.7</v>
      </c>
      <c r="F23" s="35">
        <v>604</v>
      </c>
      <c r="G23" s="35">
        <v>580</v>
      </c>
      <c r="H23" s="35">
        <f t="shared" si="1"/>
        <v>1191.8137931034482</v>
      </c>
      <c r="I23" s="35">
        <v>691.25199999999995</v>
      </c>
      <c r="J23" s="35">
        <f t="shared" si="2"/>
        <v>2888</v>
      </c>
      <c r="K23" s="35">
        <f t="shared" si="2"/>
        <v>2792</v>
      </c>
      <c r="L23" s="35">
        <f t="shared" si="3"/>
        <v>1316.9598853868195</v>
      </c>
      <c r="M23" s="35">
        <f t="shared" si="4"/>
        <v>3676.9519999999998</v>
      </c>
      <c r="N23" s="36">
        <v>426766</v>
      </c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</row>
    <row r="24" spans="1:43" x14ac:dyDescent="0.2">
      <c r="A24" s="1">
        <v>1998</v>
      </c>
      <c r="B24" s="35">
        <v>2953</v>
      </c>
      <c r="C24" s="35">
        <v>2897</v>
      </c>
      <c r="D24" s="35">
        <f t="shared" si="0"/>
        <v>1548.6227131515361</v>
      </c>
      <c r="E24" s="35">
        <v>4486.3599999999997</v>
      </c>
      <c r="F24" s="35">
        <v>615</v>
      </c>
      <c r="G24" s="35">
        <v>595</v>
      </c>
      <c r="H24" s="35">
        <f t="shared" si="1"/>
        <v>1322.3563025210085</v>
      </c>
      <c r="I24" s="35">
        <v>786.80200000000002</v>
      </c>
      <c r="J24" s="35">
        <f t="shared" si="2"/>
        <v>3568</v>
      </c>
      <c r="K24" s="35">
        <f t="shared" si="2"/>
        <v>3492</v>
      </c>
      <c r="L24" s="35">
        <f t="shared" si="3"/>
        <v>1510.0693012600227</v>
      </c>
      <c r="M24" s="35">
        <f t="shared" si="4"/>
        <v>5273.1619999999994</v>
      </c>
      <c r="N24" s="36">
        <v>536971</v>
      </c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</row>
    <row r="25" spans="1:43" x14ac:dyDescent="0.2">
      <c r="A25" s="1">
        <v>1999</v>
      </c>
      <c r="B25" s="35">
        <v>2757</v>
      </c>
      <c r="C25" s="35">
        <v>2695</v>
      </c>
      <c r="D25" s="35">
        <f t="shared" si="0"/>
        <v>1297.8923933209649</v>
      </c>
      <c r="E25" s="35">
        <v>3497.82</v>
      </c>
      <c r="F25" s="35">
        <v>796</v>
      </c>
      <c r="G25" s="35">
        <v>746</v>
      </c>
      <c r="H25" s="35">
        <f t="shared" si="1"/>
        <v>1131.4235924932975</v>
      </c>
      <c r="I25" s="35">
        <v>844.04200000000003</v>
      </c>
      <c r="J25" s="35">
        <f t="shared" si="2"/>
        <v>3553</v>
      </c>
      <c r="K25" s="35">
        <f t="shared" si="2"/>
        <v>3441</v>
      </c>
      <c r="L25" s="35">
        <f t="shared" si="3"/>
        <v>1261.8023830281895</v>
      </c>
      <c r="M25" s="35">
        <f t="shared" si="4"/>
        <v>4341.8620000000001</v>
      </c>
      <c r="N25" s="36">
        <v>339985</v>
      </c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</row>
    <row r="26" spans="1:43" x14ac:dyDescent="0.2">
      <c r="A26" s="1">
        <v>2000</v>
      </c>
      <c r="B26" s="35">
        <v>2248</v>
      </c>
      <c r="C26" s="35">
        <v>2116</v>
      </c>
      <c r="D26" s="35">
        <f t="shared" si="0"/>
        <v>1375.1625708884687</v>
      </c>
      <c r="E26" s="35">
        <v>2909.8440000000001</v>
      </c>
      <c r="F26" s="35">
        <v>592</v>
      </c>
      <c r="G26" s="35">
        <v>531</v>
      </c>
      <c r="H26" s="35">
        <f t="shared" si="1"/>
        <v>1195.0734463276835</v>
      </c>
      <c r="I26" s="35">
        <v>634.58399999999995</v>
      </c>
      <c r="J26" s="35">
        <f t="shared" si="2"/>
        <v>2840</v>
      </c>
      <c r="K26" s="35">
        <f t="shared" si="2"/>
        <v>2647</v>
      </c>
      <c r="L26" s="35">
        <f t="shared" si="3"/>
        <v>1339.0358896864375</v>
      </c>
      <c r="M26" s="35">
        <f t="shared" si="4"/>
        <v>3544.4279999999999</v>
      </c>
      <c r="N26" s="36">
        <v>246869</v>
      </c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</row>
    <row r="27" spans="1:43" x14ac:dyDescent="0.2">
      <c r="A27" s="1">
        <v>2001</v>
      </c>
      <c r="B27" s="35">
        <v>2117</v>
      </c>
      <c r="C27" s="35">
        <v>2060</v>
      </c>
      <c r="D27" s="35">
        <f t="shared" si="0"/>
        <v>1361.021359223301</v>
      </c>
      <c r="E27" s="35">
        <v>2803.7040000000002</v>
      </c>
      <c r="F27" s="35">
        <v>516</v>
      </c>
      <c r="G27" s="35">
        <v>495</v>
      </c>
      <c r="H27" s="35">
        <f t="shared" si="1"/>
        <v>1242.5353535353536</v>
      </c>
      <c r="I27" s="35">
        <v>615.05499999999995</v>
      </c>
      <c r="J27" s="35">
        <f t="shared" si="2"/>
        <v>2633</v>
      </c>
      <c r="K27" s="35">
        <f t="shared" si="2"/>
        <v>2555</v>
      </c>
      <c r="L27" s="35">
        <f t="shared" si="3"/>
        <v>1338.06614481409</v>
      </c>
      <c r="M27" s="35">
        <f t="shared" si="4"/>
        <v>3418.759</v>
      </c>
      <c r="N27" s="36">
        <v>325950</v>
      </c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</row>
    <row r="28" spans="1:43" x14ac:dyDescent="0.2">
      <c r="A28" s="1">
        <v>2002</v>
      </c>
      <c r="B28" s="35">
        <v>2126</v>
      </c>
      <c r="C28" s="35">
        <v>1806</v>
      </c>
      <c r="D28" s="35">
        <f t="shared" si="0"/>
        <v>1143.9086378737541</v>
      </c>
      <c r="E28" s="35">
        <v>2065.8989999999999</v>
      </c>
      <c r="F28" s="35">
        <v>455</v>
      </c>
      <c r="G28" s="35">
        <v>361</v>
      </c>
      <c r="H28" s="35">
        <f t="shared" si="1"/>
        <v>1067.4459833795013</v>
      </c>
      <c r="I28" s="35">
        <v>385.34800000000001</v>
      </c>
      <c r="J28" s="35">
        <f t="shared" si="2"/>
        <v>2581</v>
      </c>
      <c r="K28" s="35">
        <f t="shared" si="2"/>
        <v>2167</v>
      </c>
      <c r="L28" s="35">
        <f t="shared" si="3"/>
        <v>1131.170742962621</v>
      </c>
      <c r="M28" s="35">
        <f t="shared" si="4"/>
        <v>2451.2469999999998</v>
      </c>
      <c r="N28" s="36">
        <v>294595</v>
      </c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</row>
    <row r="29" spans="1:43" x14ac:dyDescent="0.2">
      <c r="A29" s="1">
        <v>2003</v>
      </c>
      <c r="B29" s="35">
        <v>1998</v>
      </c>
      <c r="C29" s="35">
        <v>1874</v>
      </c>
      <c r="D29" s="35">
        <f t="shared" si="0"/>
        <v>1205.7982924226253</v>
      </c>
      <c r="E29" s="35">
        <v>2259.6660000000002</v>
      </c>
      <c r="F29" s="35">
        <v>346</v>
      </c>
      <c r="G29" s="35">
        <v>323</v>
      </c>
      <c r="H29" s="35">
        <f t="shared" si="1"/>
        <v>1255.6037151702787</v>
      </c>
      <c r="I29" s="35">
        <v>405.56</v>
      </c>
      <c r="J29" s="35">
        <f t="shared" si="2"/>
        <v>2344</v>
      </c>
      <c r="K29" s="35">
        <f t="shared" si="2"/>
        <v>2197</v>
      </c>
      <c r="L29" s="35">
        <f t="shared" si="3"/>
        <v>1213.1206190259445</v>
      </c>
      <c r="M29" s="35">
        <f t="shared" si="4"/>
        <v>2665.2260000000001</v>
      </c>
      <c r="N29" s="36">
        <v>316214</v>
      </c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</row>
    <row r="30" spans="1:43" x14ac:dyDescent="0.2">
      <c r="A30" s="1">
        <v>2004</v>
      </c>
      <c r="B30" s="35">
        <v>1533</v>
      </c>
      <c r="C30" s="35">
        <v>1424</v>
      </c>
      <c r="D30" s="35">
        <f t="shared" si="0"/>
        <v>1238.3272471910113</v>
      </c>
      <c r="E30" s="35">
        <v>1763.3779999999999</v>
      </c>
      <c r="F30" s="35">
        <v>340</v>
      </c>
      <c r="G30" s="35">
        <v>287</v>
      </c>
      <c r="H30" s="35">
        <f t="shared" si="1"/>
        <v>997.33449477351917</v>
      </c>
      <c r="I30" s="35">
        <v>286.23500000000001</v>
      </c>
      <c r="J30" s="35">
        <f t="shared" si="2"/>
        <v>1873</v>
      </c>
      <c r="K30" s="35">
        <f t="shared" si="2"/>
        <v>1711</v>
      </c>
      <c r="L30" s="35">
        <f t="shared" si="3"/>
        <v>1197.903565166569</v>
      </c>
      <c r="M30" s="35">
        <f t="shared" si="4"/>
        <v>2049.6129999999998</v>
      </c>
      <c r="N30" s="36">
        <v>272732</v>
      </c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</row>
    <row r="31" spans="1:43" x14ac:dyDescent="0.2">
      <c r="A31" s="1">
        <v>2005</v>
      </c>
      <c r="B31" s="35">
        <v>2104</v>
      </c>
      <c r="C31" s="35">
        <v>2032</v>
      </c>
      <c r="D31" s="35">
        <f t="shared" si="0"/>
        <v>1563.7967519685039</v>
      </c>
      <c r="E31" s="35">
        <v>3177.6350000000002</v>
      </c>
      <c r="F31" s="35">
        <v>605</v>
      </c>
      <c r="G31" s="35">
        <v>578</v>
      </c>
      <c r="H31" s="35">
        <f t="shared" si="1"/>
        <v>1452.4567474048442</v>
      </c>
      <c r="I31" s="35">
        <v>839.52</v>
      </c>
      <c r="J31" s="35">
        <f t="shared" si="2"/>
        <v>2709</v>
      </c>
      <c r="K31" s="35">
        <f t="shared" si="2"/>
        <v>2610</v>
      </c>
      <c r="L31" s="35">
        <f t="shared" si="3"/>
        <v>1539.139846743295</v>
      </c>
      <c r="M31" s="35">
        <f t="shared" si="4"/>
        <v>4017.1550000000002</v>
      </c>
      <c r="N31" s="36">
        <v>487420</v>
      </c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</row>
    <row r="32" spans="1:43" x14ac:dyDescent="0.2">
      <c r="A32" s="1">
        <v>2006</v>
      </c>
      <c r="B32" s="35">
        <v>1658</v>
      </c>
      <c r="C32" s="35">
        <v>1514</v>
      </c>
      <c r="D32" s="35">
        <f t="shared" si="0"/>
        <v>1180.9550858652576</v>
      </c>
      <c r="E32" s="35">
        <v>1787.9659999999999</v>
      </c>
      <c r="F32" s="35">
        <v>292</v>
      </c>
      <c r="G32" s="35">
        <v>256</v>
      </c>
      <c r="H32" s="35">
        <f t="shared" si="1"/>
        <v>1389.24609375</v>
      </c>
      <c r="I32" s="35">
        <v>355.64699999999999</v>
      </c>
      <c r="J32" s="35">
        <f t="shared" si="2"/>
        <v>1950</v>
      </c>
      <c r="K32" s="35">
        <f t="shared" si="2"/>
        <v>1770</v>
      </c>
      <c r="L32" s="35">
        <f t="shared" si="3"/>
        <v>1211.0807909604521</v>
      </c>
      <c r="M32" s="35">
        <f t="shared" si="4"/>
        <v>2143.6129999999998</v>
      </c>
      <c r="N32" s="36">
        <v>308832</v>
      </c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</row>
    <row r="33" spans="1:43" x14ac:dyDescent="0.2">
      <c r="A33" s="1">
        <v>2007</v>
      </c>
      <c r="B33" s="35">
        <v>1765.5</v>
      </c>
      <c r="C33" s="35">
        <v>1719</v>
      </c>
      <c r="D33" s="35">
        <f t="shared" si="0"/>
        <v>1444.78475858057</v>
      </c>
      <c r="E33" s="35">
        <v>2483.585</v>
      </c>
      <c r="F33" s="35">
        <v>304.5</v>
      </c>
      <c r="G33" s="35">
        <v>293</v>
      </c>
      <c r="H33" s="35">
        <f t="shared" si="1"/>
        <v>1314.9658703071673</v>
      </c>
      <c r="I33" s="35">
        <v>385.28500000000003</v>
      </c>
      <c r="J33" s="35">
        <f t="shared" si="2"/>
        <v>2070</v>
      </c>
      <c r="K33" s="35">
        <f t="shared" si="2"/>
        <v>2012</v>
      </c>
      <c r="L33" s="35">
        <f t="shared" si="3"/>
        <v>1425.8797216699802</v>
      </c>
      <c r="M33" s="35">
        <f t="shared" si="4"/>
        <v>2868.87</v>
      </c>
      <c r="N33" s="36">
        <v>614736</v>
      </c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</row>
    <row r="34" spans="1:43" x14ac:dyDescent="0.2">
      <c r="A34" s="1">
        <v>2008</v>
      </c>
      <c r="B34" s="35">
        <v>2163</v>
      </c>
      <c r="C34" s="35">
        <v>2062</v>
      </c>
      <c r="D34" s="35">
        <f t="shared" si="0"/>
        <v>1451.7507274490786</v>
      </c>
      <c r="E34" s="35">
        <v>2993.51</v>
      </c>
      <c r="F34" s="35">
        <v>353.5</v>
      </c>
      <c r="G34" s="35">
        <v>334</v>
      </c>
      <c r="H34" s="35">
        <f t="shared" si="1"/>
        <v>1285.4191616766468</v>
      </c>
      <c r="I34" s="35">
        <v>429.33</v>
      </c>
      <c r="J34" s="35">
        <f t="shared" si="2"/>
        <v>2516.5</v>
      </c>
      <c r="K34" s="35">
        <f t="shared" si="2"/>
        <v>2396</v>
      </c>
      <c r="L34" s="35">
        <f t="shared" si="3"/>
        <v>1428.5642737896494</v>
      </c>
      <c r="M34" s="35">
        <f t="shared" si="4"/>
        <v>3422.84</v>
      </c>
      <c r="N34" s="36">
        <v>704105</v>
      </c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</row>
    <row r="35" spans="1:43" x14ac:dyDescent="0.2">
      <c r="A35" s="1">
        <v>2009</v>
      </c>
      <c r="B35" s="35">
        <v>1698</v>
      </c>
      <c r="C35" s="35">
        <v>1653</v>
      </c>
      <c r="D35" s="35">
        <f t="shared" si="0"/>
        <v>1563.2244404113733</v>
      </c>
      <c r="E35" s="35">
        <v>2584.0100000000002</v>
      </c>
      <c r="F35" s="35">
        <v>332</v>
      </c>
      <c r="G35" s="35">
        <v>300.5</v>
      </c>
      <c r="H35" s="35">
        <f t="shared" si="1"/>
        <v>1505.6572379367719</v>
      </c>
      <c r="I35" s="35">
        <v>452.45</v>
      </c>
      <c r="J35" s="35">
        <f t="shared" si="2"/>
        <v>2030</v>
      </c>
      <c r="K35" s="35">
        <f t="shared" si="2"/>
        <v>1953.5</v>
      </c>
      <c r="L35" s="35">
        <f t="shared" si="3"/>
        <v>1554.3690811364218</v>
      </c>
      <c r="M35" s="35">
        <f t="shared" si="4"/>
        <v>3036.46</v>
      </c>
      <c r="N35" s="36">
        <v>458959</v>
      </c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</row>
    <row r="36" spans="1:43" x14ac:dyDescent="0.2">
      <c r="A36" s="1">
        <v>2010</v>
      </c>
      <c r="B36" s="35">
        <v>1463</v>
      </c>
      <c r="C36" s="35">
        <v>1422.5</v>
      </c>
      <c r="D36" s="35">
        <f t="shared" si="0"/>
        <v>1458.347978910369</v>
      </c>
      <c r="E36" s="35">
        <v>2074.5</v>
      </c>
      <c r="F36" s="35">
        <v>488.5</v>
      </c>
      <c r="G36" s="35">
        <v>451.3</v>
      </c>
      <c r="H36" s="35">
        <f t="shared" si="1"/>
        <v>1464.8127631287391</v>
      </c>
      <c r="I36" s="35">
        <v>661.07</v>
      </c>
      <c r="J36" s="35">
        <f t="shared" si="2"/>
        <v>1951.5</v>
      </c>
      <c r="K36" s="35">
        <f t="shared" si="2"/>
        <v>1873.8</v>
      </c>
      <c r="L36" s="35">
        <f t="shared" si="3"/>
        <v>1459.9050058704238</v>
      </c>
      <c r="M36" s="35">
        <f t="shared" si="4"/>
        <v>2735.57</v>
      </c>
      <c r="N36" s="36">
        <v>633778</v>
      </c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</row>
    <row r="37" spans="1:43" x14ac:dyDescent="0.2">
      <c r="A37" s="1">
        <v>2011</v>
      </c>
      <c r="B37" s="35">
        <v>1289.5</v>
      </c>
      <c r="C37" s="35">
        <v>1233.4000000000001</v>
      </c>
      <c r="D37" s="35">
        <f t="shared" si="0"/>
        <v>1396.6880168639532</v>
      </c>
      <c r="E37" s="35">
        <v>1722.675</v>
      </c>
      <c r="F37" s="35">
        <v>253.5</v>
      </c>
      <c r="G37" s="35">
        <v>224.4</v>
      </c>
      <c r="H37" s="35">
        <f t="shared" si="1"/>
        <v>1406.4171122994653</v>
      </c>
      <c r="I37" s="35">
        <v>315.60000000000002</v>
      </c>
      <c r="J37" s="35">
        <f t="shared" si="2"/>
        <v>1543</v>
      </c>
      <c r="K37" s="35">
        <f t="shared" si="2"/>
        <v>1457.8000000000002</v>
      </c>
      <c r="L37" s="35">
        <f t="shared" si="3"/>
        <v>1398.1856221703936</v>
      </c>
      <c r="M37" s="35">
        <f t="shared" si="4"/>
        <v>2038.2750000000001</v>
      </c>
      <c r="N37" s="36">
        <v>589282</v>
      </c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</row>
    <row r="38" spans="1:43" x14ac:dyDescent="0.2">
      <c r="A38" s="1">
        <v>2012</v>
      </c>
      <c r="B38" s="35">
        <v>1658</v>
      </c>
      <c r="C38" s="35">
        <v>1589.8</v>
      </c>
      <c r="D38" s="35">
        <f t="shared" si="0"/>
        <v>1484.3219272864512</v>
      </c>
      <c r="E38" s="35">
        <v>2359.7750000000001</v>
      </c>
      <c r="F38" s="35">
        <v>262</v>
      </c>
      <c r="G38" s="35">
        <v>250.2</v>
      </c>
      <c r="H38" s="35">
        <f t="shared" si="1"/>
        <v>1503.9368505195844</v>
      </c>
      <c r="I38" s="35">
        <v>376.28500000000003</v>
      </c>
      <c r="J38" s="35">
        <f t="shared" si="2"/>
        <v>1920</v>
      </c>
      <c r="K38" s="35">
        <f t="shared" si="2"/>
        <v>1840</v>
      </c>
      <c r="L38" s="35">
        <f t="shared" si="3"/>
        <v>1486.9891304347825</v>
      </c>
      <c r="M38" s="35">
        <f t="shared" si="4"/>
        <v>2736.06</v>
      </c>
      <c r="N38" s="36">
        <v>699970</v>
      </c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</row>
    <row r="39" spans="1:43" x14ac:dyDescent="0.2">
      <c r="A39" s="1">
        <v>2013</v>
      </c>
      <c r="B39" s="35">
        <v>1279</v>
      </c>
      <c r="C39" s="35">
        <v>1200.9000000000001</v>
      </c>
      <c r="D39" s="35">
        <f t="shared" si="0"/>
        <v>1363.3150137396951</v>
      </c>
      <c r="E39" s="35">
        <v>1637.2049999999999</v>
      </c>
      <c r="F39" s="35">
        <v>296.5</v>
      </c>
      <c r="G39" s="35">
        <v>263.7</v>
      </c>
      <c r="H39" s="35">
        <f t="shared" si="1"/>
        <v>1458.323852863102</v>
      </c>
      <c r="I39" s="35">
        <v>384.56</v>
      </c>
      <c r="J39" s="35">
        <f t="shared" si="2"/>
        <v>1575.5</v>
      </c>
      <c r="K39" s="35">
        <f t="shared" si="2"/>
        <v>1464.6000000000001</v>
      </c>
      <c r="L39" s="35">
        <f t="shared" si="3"/>
        <v>1380.4212754335651</v>
      </c>
      <c r="M39" s="35">
        <f t="shared" si="4"/>
        <v>2021.7649999999999</v>
      </c>
      <c r="N39" s="36">
        <v>443296</v>
      </c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</row>
    <row r="40" spans="1:43" x14ac:dyDescent="0.2">
      <c r="A40" s="1">
        <v>2014</v>
      </c>
      <c r="B40" s="35">
        <v>1174</v>
      </c>
      <c r="C40" s="35">
        <v>1134.5</v>
      </c>
      <c r="D40" s="35">
        <f t="shared" si="0"/>
        <v>1460.8990744821508</v>
      </c>
      <c r="E40" s="35">
        <v>1657.39</v>
      </c>
      <c r="F40" s="35">
        <v>391.3</v>
      </c>
      <c r="G40" s="35">
        <v>370.6</v>
      </c>
      <c r="H40" s="35">
        <f t="shared" si="1"/>
        <v>1497.4635725849971</v>
      </c>
      <c r="I40" s="35">
        <v>554.96</v>
      </c>
      <c r="J40" s="35">
        <f t="shared" si="2"/>
        <v>1565.3</v>
      </c>
      <c r="K40" s="35">
        <f t="shared" si="2"/>
        <v>1505.1</v>
      </c>
      <c r="L40" s="35">
        <f t="shared" si="3"/>
        <v>1469.9023320709591</v>
      </c>
      <c r="M40" s="35">
        <f t="shared" si="4"/>
        <v>2212.3500000000004</v>
      </c>
      <c r="N40" s="39">
        <v>496469</v>
      </c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</row>
    <row r="41" spans="1:43" x14ac:dyDescent="0.2">
      <c r="A41" s="1">
        <v>2015</v>
      </c>
      <c r="B41" s="35">
        <v>1550.5</v>
      </c>
      <c r="C41" s="35">
        <v>1510</v>
      </c>
      <c r="D41" s="35">
        <f t="shared" si="0"/>
        <v>1578.7218543046358</v>
      </c>
      <c r="E41" s="35">
        <v>2383.87</v>
      </c>
      <c r="F41" s="35">
        <v>309.60000000000002</v>
      </c>
      <c r="G41" s="35">
        <v>290.39999999999998</v>
      </c>
      <c r="H41" s="35">
        <f t="shared" si="1"/>
        <v>1863.4986225895318</v>
      </c>
      <c r="I41" s="35">
        <v>541.16</v>
      </c>
      <c r="J41" s="35">
        <f t="shared" si="2"/>
        <v>1860.1</v>
      </c>
      <c r="K41" s="35">
        <f t="shared" si="2"/>
        <v>1800.4</v>
      </c>
      <c r="L41" s="35">
        <f t="shared" si="3"/>
        <v>1624.6556320817592</v>
      </c>
      <c r="M41" s="35">
        <f t="shared" si="4"/>
        <v>2925.0299999999997</v>
      </c>
      <c r="N41" s="39">
        <v>574481</v>
      </c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</row>
    <row r="42" spans="1:43" x14ac:dyDescent="0.2">
      <c r="A42" s="1">
        <v>2016</v>
      </c>
      <c r="B42" s="35">
        <f>1418</f>
        <v>1418</v>
      </c>
      <c r="C42" s="35">
        <v>1368.5</v>
      </c>
      <c r="D42" s="40">
        <f t="shared" si="0"/>
        <v>1731.1033978808914</v>
      </c>
      <c r="E42" s="35">
        <v>2369.0149999999999</v>
      </c>
      <c r="F42" s="35">
        <v>178.6</v>
      </c>
      <c r="G42" s="35">
        <v>163.5</v>
      </c>
      <c r="H42" s="35">
        <f t="shared" si="1"/>
        <v>1728.5626911314985</v>
      </c>
      <c r="I42" s="35">
        <v>282.62</v>
      </c>
      <c r="J42" s="35">
        <f t="shared" si="2"/>
        <v>1596.6</v>
      </c>
      <c r="K42" s="35">
        <f t="shared" si="2"/>
        <v>1532</v>
      </c>
      <c r="L42" s="35">
        <f>+M42*1000/K42</f>
        <v>1730.8322454308091</v>
      </c>
      <c r="M42" s="35">
        <f t="shared" si="4"/>
        <v>2651.6349999999998</v>
      </c>
      <c r="N42" s="39">
        <v>464015</v>
      </c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</row>
    <row r="43" spans="1:43" x14ac:dyDescent="0.2">
      <c r="A43" s="41">
        <v>2017</v>
      </c>
      <c r="B43" s="40">
        <v>1216</v>
      </c>
      <c r="C43" s="40">
        <v>1168</v>
      </c>
      <c r="D43" s="40">
        <f t="shared" si="0"/>
        <v>1581.785102739726</v>
      </c>
      <c r="E43" s="40">
        <v>1847.5250000000001</v>
      </c>
      <c r="F43" s="40">
        <v>187</v>
      </c>
      <c r="G43" s="40">
        <v>165.8</v>
      </c>
      <c r="H43" s="35">
        <f t="shared" si="1"/>
        <v>1750.4523522316042</v>
      </c>
      <c r="I43" s="40">
        <v>290.22500000000002</v>
      </c>
      <c r="J43" s="40">
        <v>1403</v>
      </c>
      <c r="K43" s="40">
        <v>1333.8</v>
      </c>
      <c r="L43" s="35">
        <f t="shared" ref="L43:L49" si="5">+M43*1000/K43</f>
        <v>1602.7515369620633</v>
      </c>
      <c r="M43" s="35">
        <f t="shared" si="4"/>
        <v>2137.75</v>
      </c>
      <c r="N43" s="42">
        <v>375077</v>
      </c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</row>
    <row r="44" spans="1:43" x14ac:dyDescent="0.2">
      <c r="A44" s="41">
        <v>2018</v>
      </c>
      <c r="B44" s="40">
        <v>1161</v>
      </c>
      <c r="C44" s="40">
        <v>1090</v>
      </c>
      <c r="D44" s="40">
        <f t="shared" si="0"/>
        <v>1725.9724770642201</v>
      </c>
      <c r="E44" s="40">
        <v>1881.31</v>
      </c>
      <c r="F44" s="40">
        <v>137</v>
      </c>
      <c r="G44" s="40">
        <v>123.4</v>
      </c>
      <c r="H44" s="35">
        <f t="shared" si="1"/>
        <v>1781.0777957860614</v>
      </c>
      <c r="I44" s="40">
        <v>219.785</v>
      </c>
      <c r="J44" s="40">
        <v>1298</v>
      </c>
      <c r="K44" s="40">
        <v>1213.4000000000001</v>
      </c>
      <c r="L44" s="35">
        <f t="shared" si="5"/>
        <v>1731.5765617273776</v>
      </c>
      <c r="M44" s="35">
        <f t="shared" si="4"/>
        <v>2101.0949999999998</v>
      </c>
      <c r="N44" s="42">
        <v>369423</v>
      </c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</row>
    <row r="45" spans="1:43" x14ac:dyDescent="0.2">
      <c r="A45" s="41">
        <v>2019</v>
      </c>
      <c r="B45" s="40">
        <v>1193</v>
      </c>
      <c r="C45" s="40">
        <v>1128</v>
      </c>
      <c r="D45" s="40">
        <f t="shared" si="0"/>
        <v>1560.6826241134752</v>
      </c>
      <c r="E45" s="40">
        <v>1760.45</v>
      </c>
      <c r="F45" s="40">
        <v>152.6</v>
      </c>
      <c r="G45" s="40">
        <v>121.5</v>
      </c>
      <c r="H45" s="35">
        <f t="shared" si="1"/>
        <v>1556.2551440329219</v>
      </c>
      <c r="I45" s="40">
        <v>189.08500000000001</v>
      </c>
      <c r="J45" s="40">
        <v>1346.1</v>
      </c>
      <c r="K45" s="40">
        <v>1250</v>
      </c>
      <c r="L45" s="35">
        <f t="shared" si="5"/>
        <v>1559.6279999999999</v>
      </c>
      <c r="M45" s="35">
        <f t="shared" si="4"/>
        <v>1949.5350000000001</v>
      </c>
      <c r="N45" s="42">
        <v>385263</v>
      </c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</row>
    <row r="46" spans="1:43" x14ac:dyDescent="0.2">
      <c r="A46" s="41">
        <v>2020</v>
      </c>
      <c r="B46" s="40">
        <v>1484</v>
      </c>
      <c r="C46" s="40">
        <v>1448.5</v>
      </c>
      <c r="D46" s="40">
        <f t="shared" si="0"/>
        <v>1803.2930617880565</v>
      </c>
      <c r="E46" s="40">
        <v>2612.0700000000002</v>
      </c>
      <c r="F46" s="40">
        <v>229.1</v>
      </c>
      <c r="G46" s="40">
        <v>213.6</v>
      </c>
      <c r="H46" s="35">
        <f t="shared" si="1"/>
        <v>1711.3764044943821</v>
      </c>
      <c r="I46" s="40">
        <v>365.55</v>
      </c>
      <c r="J46" s="40">
        <v>1713.1</v>
      </c>
      <c r="K46" s="40">
        <v>1662.1</v>
      </c>
      <c r="L46" s="35">
        <f t="shared" si="5"/>
        <v>1791.4806570001808</v>
      </c>
      <c r="M46" s="35">
        <f t="shared" si="4"/>
        <v>2977.6200000000003</v>
      </c>
      <c r="N46" s="42">
        <v>630923</v>
      </c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</row>
    <row r="47" spans="1:43" x14ac:dyDescent="0.2">
      <c r="A47" s="41">
        <v>2021</v>
      </c>
      <c r="B47" s="40">
        <v>1176</v>
      </c>
      <c r="C47" s="40">
        <v>1137.5</v>
      </c>
      <c r="D47" s="40">
        <f t="shared" si="0"/>
        <v>1522.8747252747253</v>
      </c>
      <c r="E47" s="40">
        <v>1732.27</v>
      </c>
      <c r="F47" s="40">
        <v>110.5</v>
      </c>
      <c r="G47" s="40">
        <v>104.3</v>
      </c>
      <c r="H47" s="35">
        <f t="shared" si="1"/>
        <v>1602.3489932885907</v>
      </c>
      <c r="I47" s="40">
        <v>167.125</v>
      </c>
      <c r="J47" s="40">
        <v>1286.5</v>
      </c>
      <c r="K47" s="40">
        <v>1241.8</v>
      </c>
      <c r="L47" s="35">
        <f t="shared" si="5"/>
        <v>1529.5498469962959</v>
      </c>
      <c r="M47" s="35">
        <f t="shared" si="4"/>
        <v>1899.395</v>
      </c>
      <c r="N47" s="42">
        <v>616357</v>
      </c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</row>
    <row r="48" spans="1:43" x14ac:dyDescent="0.2">
      <c r="A48" s="43">
        <v>2022</v>
      </c>
      <c r="B48" s="40">
        <v>1544</v>
      </c>
      <c r="C48" s="40">
        <v>1471</v>
      </c>
      <c r="D48" s="40">
        <f t="shared" si="0"/>
        <v>1744.6634942216178</v>
      </c>
      <c r="E48" s="40">
        <v>2566.4</v>
      </c>
      <c r="F48" s="40">
        <v>143.5</v>
      </c>
      <c r="G48" s="40">
        <v>128.5</v>
      </c>
      <c r="H48" s="35">
        <f t="shared" si="1"/>
        <v>1884.4747081712062</v>
      </c>
      <c r="I48" s="40">
        <v>242.155</v>
      </c>
      <c r="J48" s="40">
        <v>1687.5</v>
      </c>
      <c r="K48" s="40">
        <v>1599.5</v>
      </c>
      <c r="L48" s="35">
        <f t="shared" si="5"/>
        <v>1755.8955923726166</v>
      </c>
      <c r="M48" s="35">
        <f t="shared" si="4"/>
        <v>2808.5550000000003</v>
      </c>
      <c r="N48" s="42">
        <v>763085</v>
      </c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</row>
    <row r="49" spans="1:43" x14ac:dyDescent="0.2">
      <c r="A49" s="44">
        <v>2023</v>
      </c>
      <c r="B49" s="45">
        <v>1161</v>
      </c>
      <c r="C49" s="45">
        <v>1125.5</v>
      </c>
      <c r="D49" s="45">
        <f t="shared" si="0"/>
        <v>1747.4144824522434</v>
      </c>
      <c r="E49" s="45">
        <v>1966.7149999999999</v>
      </c>
      <c r="F49" s="45">
        <v>154</v>
      </c>
      <c r="G49" s="45">
        <v>142</v>
      </c>
      <c r="H49" s="46">
        <f t="shared" si="1"/>
        <v>2090.176056338028</v>
      </c>
      <c r="I49" s="45">
        <v>296.80500000000001</v>
      </c>
      <c r="J49" s="45">
        <v>1315</v>
      </c>
      <c r="K49" s="45">
        <v>1267.5</v>
      </c>
      <c r="L49" s="46">
        <f t="shared" si="5"/>
        <v>1785.8145956607495</v>
      </c>
      <c r="M49" s="46">
        <f t="shared" si="4"/>
        <v>2263.52</v>
      </c>
      <c r="N49" s="47">
        <v>418746</v>
      </c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</row>
    <row r="50" spans="1:43" x14ac:dyDescent="0.2">
      <c r="A50" s="48" t="s">
        <v>22</v>
      </c>
      <c r="B50" s="49"/>
      <c r="C50" s="49"/>
      <c r="D50" s="49"/>
      <c r="E50" s="49"/>
      <c r="F50" s="50"/>
      <c r="G50" s="49"/>
      <c r="H50" s="49"/>
      <c r="I50" s="49"/>
      <c r="M50" s="51"/>
    </row>
    <row r="51" spans="1:43" ht="12" customHeight="1" x14ac:dyDescent="0.2">
      <c r="N51" s="53" t="s">
        <v>23</v>
      </c>
    </row>
    <row r="52" spans="1:43" x14ac:dyDescent="0.2">
      <c r="A52" t="s">
        <v>24</v>
      </c>
    </row>
  </sheetData>
  <pageMargins left="0.75" right="0.75" top="1" bottom="1" header="0.5" footer="0.5"/>
  <pageSetup scale="70" firstPageNumber="21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F4B95-1165-4BFC-8F11-4D38380B7FD8}">
  <sheetPr>
    <pageSetUpPr fitToPage="1"/>
  </sheetPr>
  <dimension ref="A1:AJ57"/>
  <sheetViews>
    <sheetView zoomScaleNormal="100" zoomScaleSheetLayoutView="100" workbookViewId="0">
      <pane ySplit="6" topLeftCell="A7" activePane="bottomLeft" state="frozen"/>
      <selection pane="bottomLeft"/>
    </sheetView>
  </sheetViews>
  <sheetFormatPr defaultRowHeight="10.199999999999999" x14ac:dyDescent="0.2"/>
  <cols>
    <col min="1" max="1" width="23.140625" customWidth="1"/>
    <col min="2" max="10" width="10.7109375" customWidth="1"/>
    <col min="11" max="11" width="13.85546875" customWidth="1"/>
    <col min="12" max="12" width="9.85546875" customWidth="1"/>
    <col min="14" max="14" width="8.42578125" customWidth="1"/>
  </cols>
  <sheetData>
    <row r="1" spans="1:16" x14ac:dyDescent="0.2">
      <c r="A1" s="54" t="s">
        <v>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 x14ac:dyDescent="0.2">
      <c r="A2" s="33" t="s">
        <v>25</v>
      </c>
      <c r="B2" s="19"/>
      <c r="C2" s="23" t="s">
        <v>26</v>
      </c>
      <c r="D2" s="23"/>
      <c r="E2" s="26"/>
      <c r="F2" s="23"/>
      <c r="G2" s="23" t="s">
        <v>27</v>
      </c>
      <c r="H2" s="23"/>
      <c r="I2" s="26"/>
      <c r="J2" s="33" t="s">
        <v>28</v>
      </c>
      <c r="K2" s="19" t="s">
        <v>29</v>
      </c>
      <c r="L2" s="55"/>
    </row>
    <row r="3" spans="1:16" x14ac:dyDescent="0.2">
      <c r="A3" s="33" t="s">
        <v>30</v>
      </c>
      <c r="B3" s="56" t="s">
        <v>31</v>
      </c>
      <c r="C3" s="33" t="s">
        <v>16</v>
      </c>
      <c r="D3" s="33" t="s">
        <v>32</v>
      </c>
      <c r="E3" s="57" t="s">
        <v>33</v>
      </c>
      <c r="F3" s="33" t="s">
        <v>34</v>
      </c>
      <c r="G3" s="33" t="s">
        <v>35</v>
      </c>
      <c r="H3" s="33" t="s">
        <v>36</v>
      </c>
      <c r="I3" s="57" t="s">
        <v>33</v>
      </c>
      <c r="J3" s="33" t="s">
        <v>37</v>
      </c>
      <c r="K3" s="56" t="s">
        <v>38</v>
      </c>
      <c r="L3" s="33" t="s">
        <v>39</v>
      </c>
    </row>
    <row r="4" spans="1:16" x14ac:dyDescent="0.2">
      <c r="A4" s="58" t="s">
        <v>40</v>
      </c>
      <c r="B4" s="56" t="s">
        <v>37</v>
      </c>
      <c r="C4" s="33"/>
      <c r="D4" s="33"/>
      <c r="E4" s="57"/>
      <c r="F4" s="33"/>
      <c r="G4" s="33" t="s">
        <v>41</v>
      </c>
      <c r="H4" s="33"/>
      <c r="I4" s="57"/>
      <c r="J4" s="33"/>
      <c r="K4" s="56" t="s">
        <v>42</v>
      </c>
      <c r="L4" s="33"/>
    </row>
    <row r="5" spans="1:16" x14ac:dyDescent="0.2">
      <c r="A5" s="55"/>
      <c r="B5" s="59"/>
      <c r="C5" s="55"/>
      <c r="D5" s="55"/>
      <c r="E5" s="60"/>
      <c r="F5" s="55"/>
      <c r="G5" s="55" t="s">
        <v>43</v>
      </c>
      <c r="H5" s="55"/>
      <c r="I5" s="60"/>
      <c r="J5" s="55"/>
      <c r="K5" s="59" t="s">
        <v>44</v>
      </c>
      <c r="L5" s="55"/>
    </row>
    <row r="6" spans="1:16" ht="12" customHeight="1" x14ac:dyDescent="0.2">
      <c r="A6" s="29"/>
      <c r="B6" s="29"/>
      <c r="C6" s="30"/>
      <c r="D6" s="30"/>
      <c r="E6" s="30"/>
      <c r="F6" s="30" t="s">
        <v>45</v>
      </c>
      <c r="G6" s="30"/>
      <c r="H6" s="30"/>
      <c r="I6" s="30"/>
      <c r="J6" s="30"/>
      <c r="K6" s="61" t="s">
        <v>46</v>
      </c>
      <c r="L6" s="61"/>
    </row>
    <row r="7" spans="1:16" ht="9.6" customHeight="1" x14ac:dyDescent="0.2">
      <c r="B7" s="62"/>
      <c r="C7" s="62"/>
      <c r="D7" s="62"/>
      <c r="E7" s="62"/>
      <c r="F7" s="62"/>
      <c r="G7" s="62"/>
      <c r="H7" s="62"/>
      <c r="I7" s="62"/>
      <c r="J7" s="62"/>
      <c r="K7" s="63"/>
      <c r="L7" s="37"/>
    </row>
    <row r="8" spans="1:16" x14ac:dyDescent="0.2">
      <c r="A8" s="1" t="s">
        <v>47</v>
      </c>
      <c r="B8" s="64">
        <v>1975.341312</v>
      </c>
      <c r="C8" s="64">
        <f>+'tab21'!M6</f>
        <v>3741.64</v>
      </c>
      <c r="D8" s="64">
        <v>61.729416000000001</v>
      </c>
      <c r="E8" s="64">
        <f>SUM(B8:D8)</f>
        <v>5778.710728</v>
      </c>
      <c r="F8" s="64">
        <v>1719.588</v>
      </c>
      <c r="G8" s="64">
        <f>+I8-F8-H8</f>
        <v>339.92541400000027</v>
      </c>
      <c r="H8" s="64">
        <v>3317.9561100000001</v>
      </c>
      <c r="I8" s="64">
        <f t="shared" ref="I8:I46" si="0">+E8-J8</f>
        <v>5377.4695240000001</v>
      </c>
      <c r="J8" s="64">
        <v>401.24120399999998</v>
      </c>
      <c r="K8" s="65">
        <v>10.9</v>
      </c>
      <c r="L8" s="66" t="s">
        <v>48</v>
      </c>
    </row>
    <row r="9" spans="1:16" x14ac:dyDescent="0.2">
      <c r="A9" s="1" t="s">
        <v>49</v>
      </c>
      <c r="B9" s="67">
        <f t="shared" ref="B9:B51" si="1">+J8</f>
        <v>401.24120399999998</v>
      </c>
      <c r="C9" s="64">
        <f>+'tab21'!M7</f>
        <v>4487.41</v>
      </c>
      <c r="D9" s="64">
        <v>70.547904000000003</v>
      </c>
      <c r="E9" s="64">
        <f t="shared" ref="E9:E28" si="2">SUM(B9:D9)</f>
        <v>4959.1991079999998</v>
      </c>
      <c r="F9" s="64">
        <v>824.5204</v>
      </c>
      <c r="G9" s="64">
        <f t="shared" ref="G9:G41" si="3">+I9-F9-H9</f>
        <v>391.23055199999953</v>
      </c>
      <c r="H9" s="64">
        <v>3428.1872100000001</v>
      </c>
      <c r="I9" s="64">
        <f t="shared" si="0"/>
        <v>4643.9381619999995</v>
      </c>
      <c r="J9" s="64">
        <v>315.26094599999999</v>
      </c>
      <c r="K9" s="68">
        <v>10.8</v>
      </c>
      <c r="L9" s="66" t="s">
        <v>48</v>
      </c>
    </row>
    <row r="10" spans="1:16" x14ac:dyDescent="0.2">
      <c r="A10" s="1" t="s">
        <v>50</v>
      </c>
      <c r="B10" s="67">
        <f t="shared" si="1"/>
        <v>315.26094599999999</v>
      </c>
      <c r="C10" s="64">
        <f>+'tab21'!M8</f>
        <v>5332.8200000000006</v>
      </c>
      <c r="D10" s="64">
        <v>88.184880000000007</v>
      </c>
      <c r="E10" s="64">
        <f t="shared" si="2"/>
        <v>5736.2658260000007</v>
      </c>
      <c r="F10" s="64">
        <v>1688.7236</v>
      </c>
      <c r="G10" s="64">
        <f t="shared" si="3"/>
        <v>420.93903600000021</v>
      </c>
      <c r="H10" s="64">
        <v>2971.8304560000001</v>
      </c>
      <c r="I10" s="64">
        <f t="shared" si="0"/>
        <v>5081.4930920000006</v>
      </c>
      <c r="J10" s="64">
        <v>654.77273400000001</v>
      </c>
      <c r="K10" s="68">
        <v>9.0299999999999994</v>
      </c>
      <c r="L10" s="66" t="s">
        <v>48</v>
      </c>
    </row>
    <row r="11" spans="1:16" x14ac:dyDescent="0.2">
      <c r="A11" s="1" t="s">
        <v>51</v>
      </c>
      <c r="B11" s="67">
        <f t="shared" si="1"/>
        <v>654.77273400000001</v>
      </c>
      <c r="C11" s="64">
        <f>+'tab21'!M9</f>
        <v>3198.5</v>
      </c>
      <c r="D11" s="64">
        <v>68.343282000000002</v>
      </c>
      <c r="E11" s="64">
        <f t="shared" si="2"/>
        <v>3921.6160159999999</v>
      </c>
      <c r="F11" s="64">
        <v>1300.7139999999999</v>
      </c>
      <c r="G11" s="64">
        <f t="shared" si="3"/>
        <v>247.85411199999999</v>
      </c>
      <c r="H11" s="64">
        <v>2302.5</v>
      </c>
      <c r="I11" s="64">
        <f t="shared" si="0"/>
        <v>3851.0681119999999</v>
      </c>
      <c r="J11" s="64">
        <v>70.547904000000003</v>
      </c>
      <c r="K11" s="68">
        <v>13</v>
      </c>
      <c r="L11" s="66" t="s">
        <v>48</v>
      </c>
    </row>
    <row r="12" spans="1:16" x14ac:dyDescent="0.2">
      <c r="A12" s="1" t="s">
        <v>52</v>
      </c>
      <c r="B12" s="67">
        <f t="shared" si="1"/>
        <v>70.547904000000003</v>
      </c>
      <c r="C12" s="64">
        <f>+'tab21'!M10</f>
        <v>3744.53</v>
      </c>
      <c r="D12" s="64">
        <v>57.320171999999999</v>
      </c>
      <c r="E12" s="64">
        <f t="shared" si="2"/>
        <v>3872.3980760000004</v>
      </c>
      <c r="F12" s="64">
        <v>1250.0082</v>
      </c>
      <c r="G12" s="64">
        <f t="shared" si="3"/>
        <v>281.60947400000032</v>
      </c>
      <c r="H12" s="64">
        <v>2183.7804019999999</v>
      </c>
      <c r="I12" s="64">
        <f t="shared" si="0"/>
        <v>3715.3980760000004</v>
      </c>
      <c r="J12" s="64">
        <v>157</v>
      </c>
      <c r="K12" s="68">
        <v>11.3</v>
      </c>
      <c r="L12" s="66" t="s">
        <v>48</v>
      </c>
      <c r="O12" s="69"/>
      <c r="P12" s="69"/>
    </row>
    <row r="13" spans="1:16" x14ac:dyDescent="0.2">
      <c r="A13" s="1" t="s">
        <v>53</v>
      </c>
      <c r="B13" s="67">
        <f t="shared" si="1"/>
        <v>157</v>
      </c>
      <c r="C13" s="64">
        <f>+'tab21'!M11</f>
        <v>3153.02</v>
      </c>
      <c r="D13" s="64">
        <v>57.319600000000001</v>
      </c>
      <c r="E13" s="64">
        <f t="shared" si="2"/>
        <v>3367.3395999999998</v>
      </c>
      <c r="F13" s="64">
        <v>1485.9004</v>
      </c>
      <c r="G13" s="64">
        <f t="shared" si="3"/>
        <v>608.46939999999995</v>
      </c>
      <c r="H13" s="64">
        <v>803.99620000000004</v>
      </c>
      <c r="I13" s="64">
        <f t="shared" si="0"/>
        <v>2898.366</v>
      </c>
      <c r="J13" s="64">
        <v>468.97359999999998</v>
      </c>
      <c r="K13" s="68">
        <v>7.93</v>
      </c>
      <c r="L13" s="66" t="s">
        <v>48</v>
      </c>
    </row>
    <row r="14" spans="1:16" x14ac:dyDescent="0.2">
      <c r="A14" s="1" t="s">
        <v>54</v>
      </c>
      <c r="B14" s="67">
        <f t="shared" si="1"/>
        <v>468.97359999999998</v>
      </c>
      <c r="C14" s="64">
        <f>+'tab21'!M12</f>
        <v>2675.75</v>
      </c>
      <c r="D14" s="64">
        <v>18.613866000000002</v>
      </c>
      <c r="E14" s="64">
        <f t="shared" si="2"/>
        <v>3163.3374659999999</v>
      </c>
      <c r="F14" s="64">
        <v>1399.93497</v>
      </c>
      <c r="G14" s="64">
        <f t="shared" si="3"/>
        <v>535.08619980000014</v>
      </c>
      <c r="H14" s="64">
        <v>670.1256482</v>
      </c>
      <c r="I14" s="64">
        <f t="shared" si="0"/>
        <v>2605.1468180000002</v>
      </c>
      <c r="J14" s="64">
        <v>558.19064800000001</v>
      </c>
      <c r="K14" s="68">
        <v>6.9</v>
      </c>
      <c r="L14" s="66" t="s">
        <v>48</v>
      </c>
    </row>
    <row r="15" spans="1:16" x14ac:dyDescent="0.2">
      <c r="A15" s="1" t="s">
        <v>55</v>
      </c>
      <c r="B15" s="67">
        <f t="shared" si="1"/>
        <v>558.19064800000001</v>
      </c>
      <c r="C15" s="64">
        <f>+'tab21'!M13</f>
        <v>2608.15</v>
      </c>
      <c r="D15" s="64">
        <v>22.023</v>
      </c>
      <c r="E15" s="64">
        <f t="shared" si="2"/>
        <v>3188.3636480000005</v>
      </c>
      <c r="F15" s="64">
        <v>1984.14</v>
      </c>
      <c r="G15" s="64">
        <f t="shared" si="3"/>
        <v>175.84420440000054</v>
      </c>
      <c r="H15" s="64">
        <v>594.32929560000002</v>
      </c>
      <c r="I15" s="64">
        <f t="shared" si="0"/>
        <v>2754.3135000000007</v>
      </c>
      <c r="J15" s="64">
        <v>434.05014799999998</v>
      </c>
      <c r="K15" s="68">
        <v>8.34</v>
      </c>
      <c r="L15" s="66" t="s">
        <v>48</v>
      </c>
    </row>
    <row r="16" spans="1:16" x14ac:dyDescent="0.2">
      <c r="A16" s="1" t="s">
        <v>56</v>
      </c>
      <c r="B16" s="67">
        <f t="shared" si="1"/>
        <v>434.05014799999998</v>
      </c>
      <c r="C16" s="64">
        <f>+'tab21'!M14</f>
        <v>1792.01</v>
      </c>
      <c r="D16" s="64">
        <v>55.091999999999999</v>
      </c>
      <c r="E16" s="64">
        <f t="shared" si="2"/>
        <v>2281.1521480000001</v>
      </c>
      <c r="F16" s="64">
        <v>1267</v>
      </c>
      <c r="G16" s="64">
        <f t="shared" si="3"/>
        <v>651.3401054000002</v>
      </c>
      <c r="H16" s="64">
        <v>186.3570426</v>
      </c>
      <c r="I16" s="64">
        <f t="shared" si="0"/>
        <v>2104.6971480000002</v>
      </c>
      <c r="J16" s="64">
        <v>176.45500000000001</v>
      </c>
      <c r="K16" s="68">
        <v>12.1</v>
      </c>
      <c r="L16" s="66" t="s">
        <v>48</v>
      </c>
    </row>
    <row r="17" spans="1:36" x14ac:dyDescent="0.2">
      <c r="A17" s="1" t="s">
        <v>57</v>
      </c>
      <c r="B17" s="67">
        <f t="shared" si="1"/>
        <v>176.45500000000001</v>
      </c>
      <c r="C17" s="64">
        <f>+'tab21'!M15</f>
        <v>1759.76</v>
      </c>
      <c r="D17" s="64">
        <v>43.342514546654002</v>
      </c>
      <c r="E17" s="64">
        <f t="shared" si="2"/>
        <v>1979.5575145466539</v>
      </c>
      <c r="F17" s="64">
        <v>1204</v>
      </c>
      <c r="G17" s="64">
        <f t="shared" si="3"/>
        <v>506.32467833386198</v>
      </c>
      <c r="H17" s="64">
        <v>211.07583621279201</v>
      </c>
      <c r="I17" s="64">
        <f t="shared" si="0"/>
        <v>1921.400514546654</v>
      </c>
      <c r="J17" s="64">
        <v>58.156999999999996</v>
      </c>
      <c r="K17" s="68">
        <v>10.6</v>
      </c>
      <c r="L17" s="66" t="s">
        <v>48</v>
      </c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</row>
    <row r="18" spans="1:36" x14ac:dyDescent="0.2">
      <c r="A18" s="1" t="s">
        <v>58</v>
      </c>
      <c r="B18" s="67">
        <f t="shared" si="1"/>
        <v>58.156999999999996</v>
      </c>
      <c r="C18" s="64">
        <f>+'tab21'!M16</f>
        <v>2274.4050000000002</v>
      </c>
      <c r="D18" s="64">
        <v>87.54264717948999</v>
      </c>
      <c r="E18" s="64">
        <f t="shared" si="2"/>
        <v>2420.1046471794903</v>
      </c>
      <c r="F18" s="64">
        <v>1307</v>
      </c>
      <c r="G18" s="64">
        <f t="shared" si="3"/>
        <v>646.57099857949004</v>
      </c>
      <c r="H18" s="64">
        <v>271.47664859999998</v>
      </c>
      <c r="I18" s="64">
        <f t="shared" si="0"/>
        <v>2225.04764717949</v>
      </c>
      <c r="J18" s="64">
        <v>195.05700000000002</v>
      </c>
      <c r="K18" s="68">
        <v>10.8</v>
      </c>
      <c r="L18" s="66" t="s">
        <v>48</v>
      </c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</row>
    <row r="19" spans="1:36" x14ac:dyDescent="0.2">
      <c r="A19" s="1" t="s">
        <v>59</v>
      </c>
      <c r="B19" s="67">
        <f t="shared" si="1"/>
        <v>195.05700000000002</v>
      </c>
      <c r="C19" s="64">
        <f>+'tab21'!M17</f>
        <v>3613.0299999999997</v>
      </c>
      <c r="D19" s="64">
        <v>166</v>
      </c>
      <c r="E19" s="64">
        <f t="shared" si="2"/>
        <v>3974.0869999999995</v>
      </c>
      <c r="F19" s="64">
        <v>2099</v>
      </c>
      <c r="G19" s="64">
        <f t="shared" si="3"/>
        <v>979.58039999999937</v>
      </c>
      <c r="H19" s="64">
        <v>317.11259999999999</v>
      </c>
      <c r="I19" s="64">
        <f t="shared" si="0"/>
        <v>3395.6929999999993</v>
      </c>
      <c r="J19" s="64">
        <v>578.39400000000001</v>
      </c>
      <c r="K19" s="68">
        <v>8.69</v>
      </c>
      <c r="L19" s="68">
        <v>8.9</v>
      </c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</row>
    <row r="20" spans="1:36" x14ac:dyDescent="0.2">
      <c r="A20" s="1" t="s">
        <v>60</v>
      </c>
      <c r="B20" s="67">
        <f t="shared" si="1"/>
        <v>578.39400000000001</v>
      </c>
      <c r="C20" s="64">
        <f>+'tab21'!M18</f>
        <v>2564.9850000000001</v>
      </c>
      <c r="D20" s="64">
        <v>104</v>
      </c>
      <c r="E20" s="64">
        <f t="shared" si="2"/>
        <v>3247.3789999999999</v>
      </c>
      <c r="F20" s="64">
        <v>2035.7850000000001</v>
      </c>
      <c r="G20" s="64">
        <f t="shared" si="3"/>
        <v>800.41699999999969</v>
      </c>
      <c r="H20" s="64">
        <v>260</v>
      </c>
      <c r="I20" s="64">
        <f t="shared" si="0"/>
        <v>3096.2019999999998</v>
      </c>
      <c r="J20" s="64">
        <v>151.17699999999999</v>
      </c>
      <c r="K20" s="68">
        <v>9.74</v>
      </c>
      <c r="L20" s="68">
        <v>8.9</v>
      </c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</row>
    <row r="21" spans="1:36" x14ac:dyDescent="0.2">
      <c r="A21" s="1" t="s">
        <v>61</v>
      </c>
      <c r="B21" s="67">
        <f t="shared" si="1"/>
        <v>151.17699999999999</v>
      </c>
      <c r="C21" s="64">
        <f>+'tab21'!M19</f>
        <v>2572.0630000000001</v>
      </c>
      <c r="D21" s="71">
        <v>56.2836</v>
      </c>
      <c r="E21" s="64">
        <f t="shared" si="2"/>
        <v>2779.5236000000004</v>
      </c>
      <c r="F21" s="64">
        <v>1457</v>
      </c>
      <c r="G21" s="64">
        <f t="shared" si="3"/>
        <v>948.47540220000064</v>
      </c>
      <c r="H21" s="64">
        <v>218.35019779999999</v>
      </c>
      <c r="I21" s="64">
        <f t="shared" si="0"/>
        <v>2623.8256000000006</v>
      </c>
      <c r="J21" s="64">
        <v>155.69799999999998</v>
      </c>
      <c r="K21" s="68">
        <v>12.9</v>
      </c>
      <c r="L21" s="68">
        <v>8.9</v>
      </c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</row>
    <row r="22" spans="1:36" x14ac:dyDescent="0.2">
      <c r="A22" s="1" t="s">
        <v>62</v>
      </c>
      <c r="B22" s="67">
        <f t="shared" si="1"/>
        <v>155.69799999999998</v>
      </c>
      <c r="C22" s="64">
        <f>+'tab21'!M20</f>
        <v>4835.8250000000007</v>
      </c>
      <c r="D22" s="64">
        <v>92.804841600000003</v>
      </c>
      <c r="E22" s="64">
        <f t="shared" si="2"/>
        <v>5084.3278416000012</v>
      </c>
      <c r="F22" s="64">
        <v>2894.4017032000002</v>
      </c>
      <c r="G22" s="64">
        <f t="shared" si="3"/>
        <v>1330.948397000001</v>
      </c>
      <c r="H22" s="64">
        <v>631.63774139999998</v>
      </c>
      <c r="I22" s="64">
        <f t="shared" si="0"/>
        <v>4856.987841600001</v>
      </c>
      <c r="J22" s="64">
        <v>227.34</v>
      </c>
      <c r="K22" s="68">
        <v>10.7</v>
      </c>
      <c r="L22" s="68">
        <v>8.6999999999999993</v>
      </c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</row>
    <row r="23" spans="1:36" x14ac:dyDescent="0.2">
      <c r="A23" s="1" t="s">
        <v>63</v>
      </c>
      <c r="B23" s="67">
        <f t="shared" si="1"/>
        <v>227.34</v>
      </c>
      <c r="C23" s="64">
        <f>+'tab21'!M21</f>
        <v>4009.3319999999999</v>
      </c>
      <c r="D23" s="64">
        <v>46.444308200000002</v>
      </c>
      <c r="E23" s="64">
        <f t="shared" si="2"/>
        <v>4283.1163081999994</v>
      </c>
      <c r="F23" s="64">
        <v>2017.8395155999999</v>
      </c>
      <c r="G23" s="64">
        <f t="shared" si="3"/>
        <v>1318.0377494736974</v>
      </c>
      <c r="H23" s="64">
        <v>494.28604312630205</v>
      </c>
      <c r="I23" s="64">
        <f t="shared" si="0"/>
        <v>3830.1633081999994</v>
      </c>
      <c r="J23" s="64">
        <v>452.95299999999997</v>
      </c>
      <c r="K23" s="68">
        <v>11.5</v>
      </c>
      <c r="L23" s="68">
        <v>8.6999999999999993</v>
      </c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</row>
    <row r="24" spans="1:36" x14ac:dyDescent="0.2">
      <c r="A24" s="1" t="s">
        <v>64</v>
      </c>
      <c r="B24" s="67">
        <f t="shared" si="1"/>
        <v>452.95299999999997</v>
      </c>
      <c r="C24" s="64">
        <f>+'tab21'!M22</f>
        <v>3559.3429999999998</v>
      </c>
      <c r="D24" s="64">
        <v>39.61</v>
      </c>
      <c r="E24" s="64">
        <f t="shared" si="2"/>
        <v>4051.9059999999999</v>
      </c>
      <c r="F24" s="64">
        <v>1861.3724397999999</v>
      </c>
      <c r="G24" s="64">
        <f t="shared" si="3"/>
        <v>1428.387598484238</v>
      </c>
      <c r="H24" s="64">
        <v>329.14096171576205</v>
      </c>
      <c r="I24" s="64">
        <f t="shared" si="0"/>
        <v>3618.9009999999998</v>
      </c>
      <c r="J24" s="64">
        <v>433.005</v>
      </c>
      <c r="K24" s="68">
        <v>11.7</v>
      </c>
      <c r="L24" s="68">
        <v>8.91</v>
      </c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</row>
    <row r="25" spans="1:36" x14ac:dyDescent="0.2">
      <c r="A25" s="1" t="s">
        <v>65</v>
      </c>
      <c r="B25" s="67">
        <f t="shared" si="1"/>
        <v>433.005</v>
      </c>
      <c r="C25" s="64">
        <f>+'tab21'!M23</f>
        <v>3676.9519999999998</v>
      </c>
      <c r="D25" s="64">
        <v>64.891794000000004</v>
      </c>
      <c r="E25" s="64">
        <f t="shared" si="2"/>
        <v>4174.8487939999995</v>
      </c>
      <c r="F25" s="64">
        <v>2338.1436450000001</v>
      </c>
      <c r="G25" s="64">
        <f t="shared" si="3"/>
        <v>1216.5631489999996</v>
      </c>
      <c r="H25" s="64">
        <v>417.83</v>
      </c>
      <c r="I25" s="64">
        <f t="shared" si="0"/>
        <v>3972.5367939999996</v>
      </c>
      <c r="J25" s="64">
        <v>202.31200000000001</v>
      </c>
      <c r="K25" s="68">
        <v>11.6</v>
      </c>
      <c r="L25" s="68">
        <v>9.3000000000000007</v>
      </c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</row>
    <row r="26" spans="1:36" x14ac:dyDescent="0.2">
      <c r="A26" s="1" t="s">
        <v>66</v>
      </c>
      <c r="B26" s="67">
        <f t="shared" si="1"/>
        <v>202.31200000000001</v>
      </c>
      <c r="C26" s="64">
        <f>+'tab21'!M24</f>
        <v>5273.1619999999994</v>
      </c>
      <c r="D26" s="64">
        <v>75.477999999999994</v>
      </c>
      <c r="E26" s="64">
        <f t="shared" si="2"/>
        <v>5550.9519999999993</v>
      </c>
      <c r="F26" s="64">
        <v>2595.9517735999998</v>
      </c>
      <c r="G26" s="64">
        <f t="shared" si="3"/>
        <v>1874.0452274094555</v>
      </c>
      <c r="H26" s="64">
        <v>572.73099899054398</v>
      </c>
      <c r="I26" s="64">
        <f t="shared" si="0"/>
        <v>5042.7279999999992</v>
      </c>
      <c r="J26" s="64">
        <v>508.22400000000005</v>
      </c>
      <c r="K26" s="68">
        <v>10.6</v>
      </c>
      <c r="L26" s="68">
        <v>9.3000000000000007</v>
      </c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</row>
    <row r="27" spans="1:36" x14ac:dyDescent="0.2">
      <c r="A27" s="1" t="s">
        <v>67</v>
      </c>
      <c r="B27" s="72">
        <f t="shared" si="1"/>
        <v>508.22400000000005</v>
      </c>
      <c r="C27" s="71">
        <f>+'tab21'!M25</f>
        <v>4341.8620000000001</v>
      </c>
      <c r="D27" s="71">
        <v>91.439342996400001</v>
      </c>
      <c r="E27" s="71">
        <f t="shared" si="2"/>
        <v>4941.5253429964005</v>
      </c>
      <c r="F27" s="71">
        <v>2511</v>
      </c>
      <c r="G27" s="71">
        <f t="shared" si="3"/>
        <v>1468.9095197934002</v>
      </c>
      <c r="H27" s="71">
        <v>451.47682320299998</v>
      </c>
      <c r="I27" s="71">
        <f t="shared" si="0"/>
        <v>4431.3863429964003</v>
      </c>
      <c r="J27" s="71">
        <v>510.13900000000001</v>
      </c>
      <c r="K27" s="73">
        <v>7.53</v>
      </c>
      <c r="L27" s="73">
        <v>9.3000000000000007</v>
      </c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</row>
    <row r="28" spans="1:36" x14ac:dyDescent="0.2">
      <c r="A28" s="1" t="s">
        <v>68</v>
      </c>
      <c r="B28" s="67">
        <f t="shared" si="1"/>
        <v>510.13900000000001</v>
      </c>
      <c r="C28" s="64">
        <f>+'tab21'!M26</f>
        <v>3544.4279999999999</v>
      </c>
      <c r="D28" s="74">
        <v>144.65979992519999</v>
      </c>
      <c r="E28" s="74">
        <f t="shared" si="2"/>
        <v>4199.2267999251999</v>
      </c>
      <c r="F28" s="74">
        <v>2035.51</v>
      </c>
      <c r="G28" s="74">
        <f t="shared" si="3"/>
        <v>1375.8177999251998</v>
      </c>
      <c r="H28" s="74">
        <v>442.90800000000002</v>
      </c>
      <c r="I28" s="74">
        <f t="shared" si="0"/>
        <v>3854.2357999251999</v>
      </c>
      <c r="J28" s="74">
        <v>344.99099999999999</v>
      </c>
      <c r="K28" s="68">
        <v>6.89</v>
      </c>
      <c r="L28" s="68">
        <v>9.3000000000000007</v>
      </c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</row>
    <row r="29" spans="1:36" x14ac:dyDescent="0.2">
      <c r="A29" s="1" t="s">
        <v>69</v>
      </c>
      <c r="B29" s="67">
        <f t="shared" si="1"/>
        <v>344.99099999999999</v>
      </c>
      <c r="C29" s="64">
        <f>+'tab21'!M27</f>
        <v>3418.759</v>
      </c>
      <c r="D29" s="74">
        <v>168.51711689819999</v>
      </c>
      <c r="E29" s="74">
        <f t="shared" ref="E29:E46" si="4">SUM(B29:D29)</f>
        <v>3932.2671168982001</v>
      </c>
      <c r="F29" s="74">
        <v>1676.4056</v>
      </c>
      <c r="G29" s="74">
        <f t="shared" si="3"/>
        <v>1499.03340992621</v>
      </c>
      <c r="H29" s="74">
        <v>517.34110697199003</v>
      </c>
      <c r="I29" s="74">
        <f t="shared" si="0"/>
        <v>3692.7801168982</v>
      </c>
      <c r="J29" s="74">
        <v>239.48699999999999</v>
      </c>
      <c r="K29" s="68">
        <v>9.6199999999999992</v>
      </c>
      <c r="L29" s="68">
        <v>9.3000000000000007</v>
      </c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</row>
    <row r="30" spans="1:36" x14ac:dyDescent="0.2">
      <c r="A30" s="1" t="s">
        <v>70</v>
      </c>
      <c r="B30" s="74">
        <f t="shared" si="1"/>
        <v>239.48699999999999</v>
      </c>
      <c r="C30" s="64">
        <f>+'tab21'!M28</f>
        <v>2451.2469999999998</v>
      </c>
      <c r="D30" s="74">
        <v>216.095</v>
      </c>
      <c r="E30" s="74">
        <f t="shared" si="4"/>
        <v>2906.8289999999997</v>
      </c>
      <c r="F30" s="74">
        <v>702.7</v>
      </c>
      <c r="G30" s="74">
        <f t="shared" si="3"/>
        <v>1398.1367744705515</v>
      </c>
      <c r="H30" s="74">
        <v>366.28622552944802</v>
      </c>
      <c r="I30" s="74">
        <f t="shared" si="0"/>
        <v>2467.1229999999996</v>
      </c>
      <c r="J30" s="74">
        <v>439.70600000000002</v>
      </c>
      <c r="K30" s="68">
        <v>12.1</v>
      </c>
      <c r="L30" s="68">
        <v>9.6</v>
      </c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</row>
    <row r="31" spans="1:36" x14ac:dyDescent="0.2">
      <c r="A31" s="1" t="s">
        <v>71</v>
      </c>
      <c r="B31" s="74">
        <f t="shared" si="1"/>
        <v>439.70600000000002</v>
      </c>
      <c r="C31" s="64">
        <f>+'tab21'!M29</f>
        <v>2665.2260000000001</v>
      </c>
      <c r="D31" s="74">
        <v>197.33799999999999</v>
      </c>
      <c r="E31" s="74">
        <f t="shared" si="4"/>
        <v>3302.2700000000004</v>
      </c>
      <c r="F31" s="74">
        <v>1382.9</v>
      </c>
      <c r="G31" s="74">
        <f t="shared" si="3"/>
        <v>1185.3804308256706</v>
      </c>
      <c r="H31" s="74">
        <v>374.86556917433001</v>
      </c>
      <c r="I31" s="74">
        <f t="shared" si="0"/>
        <v>2943.1460000000006</v>
      </c>
      <c r="J31" s="74">
        <v>359.12400000000002</v>
      </c>
      <c r="K31" s="68">
        <v>12.1</v>
      </c>
      <c r="L31" s="68">
        <v>9.6</v>
      </c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</row>
    <row r="32" spans="1:36" x14ac:dyDescent="0.2">
      <c r="A32" s="1" t="s">
        <v>72</v>
      </c>
      <c r="B32" s="74">
        <f t="shared" si="1"/>
        <v>359.12400000000002</v>
      </c>
      <c r="C32" s="64">
        <f>+'tab21'!M30</f>
        <v>2049.6129999999998</v>
      </c>
      <c r="D32" s="74">
        <v>97.772999999999996</v>
      </c>
      <c r="E32" s="74">
        <f t="shared" si="4"/>
        <v>2506.5100000000002</v>
      </c>
      <c r="F32" s="74">
        <v>609</v>
      </c>
      <c r="G32" s="74">
        <f t="shared" si="3"/>
        <v>1386.8990000000001</v>
      </c>
      <c r="H32" s="74">
        <v>311.56799999999998</v>
      </c>
      <c r="I32" s="74">
        <f t="shared" si="0"/>
        <v>2307.4670000000001</v>
      </c>
      <c r="J32" s="74">
        <v>199.04300000000001</v>
      </c>
      <c r="K32" s="68">
        <v>13.7</v>
      </c>
      <c r="L32" s="68">
        <v>9.3000000000000007</v>
      </c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</row>
    <row r="33" spans="1:34" x14ac:dyDescent="0.2">
      <c r="A33" s="1" t="s">
        <v>73</v>
      </c>
      <c r="B33" s="74">
        <f t="shared" si="1"/>
        <v>199.04300000000001</v>
      </c>
      <c r="C33" s="64">
        <f>+'tab21'!M31</f>
        <v>4017.1550000000002</v>
      </c>
      <c r="D33" s="74">
        <v>86.823000000000008</v>
      </c>
      <c r="E33" s="74">
        <f t="shared" si="4"/>
        <v>4303.0210000000006</v>
      </c>
      <c r="F33" s="74">
        <v>1248.0999999999999</v>
      </c>
      <c r="G33" s="74">
        <f t="shared" si="3"/>
        <v>1878.0320000000008</v>
      </c>
      <c r="H33" s="74">
        <v>392.74700000000001</v>
      </c>
      <c r="I33" s="74">
        <f t="shared" si="0"/>
        <v>3518.8790000000008</v>
      </c>
      <c r="J33" s="74">
        <v>784.14200000000005</v>
      </c>
      <c r="K33" s="68">
        <v>12.1</v>
      </c>
      <c r="L33" s="68">
        <v>9.3000000000000007</v>
      </c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</row>
    <row r="34" spans="1:34" x14ac:dyDescent="0.2">
      <c r="A34" s="1" t="s">
        <v>74</v>
      </c>
      <c r="B34" s="74">
        <f t="shared" si="1"/>
        <v>784.14200000000005</v>
      </c>
      <c r="C34" s="64">
        <f>+'tab21'!M32</f>
        <v>2143.6129999999998</v>
      </c>
      <c r="D34" s="74">
        <v>246.71899999999999</v>
      </c>
      <c r="E34" s="74">
        <f t="shared" si="4"/>
        <v>3174.4740000000002</v>
      </c>
      <c r="F34" s="74">
        <v>1452</v>
      </c>
      <c r="G34" s="74">
        <f t="shared" si="3"/>
        <v>1020.3260000000002</v>
      </c>
      <c r="H34" s="74">
        <v>400.14799999999997</v>
      </c>
      <c r="I34" s="74">
        <f t="shared" si="0"/>
        <v>2872.4740000000002</v>
      </c>
      <c r="J34" s="74">
        <v>302</v>
      </c>
      <c r="K34" s="68">
        <v>14.5</v>
      </c>
      <c r="L34" s="68">
        <v>9.3000000000000007</v>
      </c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</row>
    <row r="35" spans="1:34" x14ac:dyDescent="0.2">
      <c r="A35" s="1" t="s">
        <v>75</v>
      </c>
      <c r="B35" s="74">
        <f t="shared" si="1"/>
        <v>302</v>
      </c>
      <c r="C35" s="64">
        <f>+'tab21'!M33</f>
        <v>2868.87</v>
      </c>
      <c r="D35" s="74">
        <v>192.32400000000001</v>
      </c>
      <c r="E35" s="74">
        <f t="shared" si="4"/>
        <v>3363.194</v>
      </c>
      <c r="F35" s="74">
        <v>1504.8</v>
      </c>
      <c r="G35" s="74">
        <f t="shared" si="3"/>
        <v>1152.58</v>
      </c>
      <c r="H35" s="74">
        <v>441.13299999999998</v>
      </c>
      <c r="I35" s="74">
        <f t="shared" si="0"/>
        <v>3098.5129999999999</v>
      </c>
      <c r="J35" s="74">
        <v>264.68099999999998</v>
      </c>
      <c r="K35" s="68">
        <v>21.7</v>
      </c>
      <c r="L35" s="68">
        <v>9.3000000000000007</v>
      </c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</row>
    <row r="36" spans="1:34" x14ac:dyDescent="0.2">
      <c r="A36" s="1" t="s">
        <v>76</v>
      </c>
      <c r="B36" s="74">
        <f t="shared" si="1"/>
        <v>264.68099999999998</v>
      </c>
      <c r="C36" s="64">
        <f>+'tab21'!M34</f>
        <v>3422.84</v>
      </c>
      <c r="D36" s="74">
        <v>154.02600000000001</v>
      </c>
      <c r="E36" s="74">
        <f t="shared" si="4"/>
        <v>3841.547</v>
      </c>
      <c r="F36" s="74">
        <v>1458.3</v>
      </c>
      <c r="G36" s="74">
        <f t="shared" si="3"/>
        <v>1486.3710000000001</v>
      </c>
      <c r="H36" s="74">
        <v>405.488</v>
      </c>
      <c r="I36" s="74">
        <f t="shared" si="0"/>
        <v>3350.1590000000001</v>
      </c>
      <c r="J36" s="74">
        <v>491.38799999999998</v>
      </c>
      <c r="K36" s="68">
        <v>21.8</v>
      </c>
      <c r="L36" s="68">
        <v>9.3000000000000007</v>
      </c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</row>
    <row r="37" spans="1:34" x14ac:dyDescent="0.2">
      <c r="A37" s="41" t="s">
        <v>77</v>
      </c>
      <c r="B37" s="74">
        <f t="shared" si="1"/>
        <v>491.38799999999998</v>
      </c>
      <c r="C37" s="64">
        <f>+'tab21'!M35</f>
        <v>3036.46</v>
      </c>
      <c r="D37" s="74">
        <v>102.467</v>
      </c>
      <c r="E37" s="74">
        <f t="shared" si="4"/>
        <v>3630.3150000000001</v>
      </c>
      <c r="F37" s="74">
        <v>1711.5</v>
      </c>
      <c r="G37" s="74">
        <f t="shared" si="3"/>
        <v>1134.4200000000003</v>
      </c>
      <c r="H37" s="74">
        <v>395.02299999999997</v>
      </c>
      <c r="I37" s="74">
        <f t="shared" si="0"/>
        <v>3240.9430000000002</v>
      </c>
      <c r="J37" s="74">
        <v>389.37200000000001</v>
      </c>
      <c r="K37" s="68">
        <v>15.1</v>
      </c>
      <c r="L37" s="68">
        <v>9.3000000000000007</v>
      </c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</row>
    <row r="38" spans="1:34" x14ac:dyDescent="0.2">
      <c r="A38" s="41" t="s">
        <v>78</v>
      </c>
      <c r="B38" s="74">
        <f t="shared" si="1"/>
        <v>389.37200000000001</v>
      </c>
      <c r="C38" s="64">
        <f>+'tab21'!M36</f>
        <v>2735.57</v>
      </c>
      <c r="D38" s="74">
        <v>89.617000000000004</v>
      </c>
      <c r="E38" s="74">
        <f t="shared" si="4"/>
        <v>3214.5590000000002</v>
      </c>
      <c r="F38" s="74">
        <v>1295.9680000000001</v>
      </c>
      <c r="G38" s="74">
        <f t="shared" si="3"/>
        <v>1306.1620000000003</v>
      </c>
      <c r="H38" s="74">
        <v>353.76</v>
      </c>
      <c r="I38" s="74">
        <f t="shared" si="0"/>
        <v>2955.8900000000003</v>
      </c>
      <c r="J38" s="74">
        <v>258.66899999999998</v>
      </c>
      <c r="K38" s="68">
        <v>23.3</v>
      </c>
      <c r="L38" s="68">
        <v>10.09</v>
      </c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</row>
    <row r="39" spans="1:34" x14ac:dyDescent="0.2">
      <c r="A39" s="41" t="s">
        <v>79</v>
      </c>
      <c r="B39" s="74">
        <f t="shared" si="1"/>
        <v>258.66899999999998</v>
      </c>
      <c r="C39" s="64">
        <f>+'tab21'!M37</f>
        <v>2038.2750000000001</v>
      </c>
      <c r="D39" s="74">
        <v>97.185000000000002</v>
      </c>
      <c r="E39" s="74">
        <f>SUM(B39:D39)</f>
        <v>2394.1289999999999</v>
      </c>
      <c r="F39" s="74">
        <v>770.25300000000004</v>
      </c>
      <c r="G39" s="74">
        <f t="shared" si="3"/>
        <v>1199.2509999999997</v>
      </c>
      <c r="H39" s="74">
        <v>233.77900000000002</v>
      </c>
      <c r="I39" s="74">
        <f t="shared" si="0"/>
        <v>2203.2829999999999</v>
      </c>
      <c r="J39" s="74">
        <v>190.846</v>
      </c>
      <c r="K39" s="68">
        <v>29.1</v>
      </c>
      <c r="L39" s="68">
        <v>10.09</v>
      </c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</row>
    <row r="40" spans="1:34" x14ac:dyDescent="0.2">
      <c r="A40" s="41" t="s">
        <v>80</v>
      </c>
      <c r="B40" s="74">
        <f t="shared" si="1"/>
        <v>190.846</v>
      </c>
      <c r="C40" s="64">
        <f>+'tab21'!M38</f>
        <v>2736.06</v>
      </c>
      <c r="D40" s="74">
        <v>117.896</v>
      </c>
      <c r="E40" s="74">
        <f t="shared" si="4"/>
        <v>3044.8020000000001</v>
      </c>
      <c r="F40" s="74">
        <v>993.82799999999997</v>
      </c>
      <c r="G40" s="74">
        <f t="shared" si="3"/>
        <v>1411.3570000000002</v>
      </c>
      <c r="H40" s="74">
        <v>300.74399999999997</v>
      </c>
      <c r="I40" s="74">
        <f t="shared" si="0"/>
        <v>2705.9290000000001</v>
      </c>
      <c r="J40" s="74">
        <v>338.87300000000005</v>
      </c>
      <c r="K40" s="68">
        <v>25.4</v>
      </c>
      <c r="L40" s="68">
        <v>10.09</v>
      </c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</row>
    <row r="41" spans="1:34" x14ac:dyDescent="0.2">
      <c r="A41" s="41" t="s">
        <v>81</v>
      </c>
      <c r="B41" s="74">
        <f t="shared" si="1"/>
        <v>338.87300000000005</v>
      </c>
      <c r="C41" s="64">
        <f>+'tab21'!M39</f>
        <v>2021.7649999999999</v>
      </c>
      <c r="D41" s="74">
        <v>143.839</v>
      </c>
      <c r="E41" s="74">
        <f t="shared" si="4"/>
        <v>2504.4769999999999</v>
      </c>
      <c r="F41" s="74">
        <v>1020.18</v>
      </c>
      <c r="G41" s="74">
        <f t="shared" si="3"/>
        <v>1020.5450000000003</v>
      </c>
      <c r="H41" s="74">
        <v>264.00299999999999</v>
      </c>
      <c r="I41" s="74">
        <f t="shared" si="0"/>
        <v>2304.7280000000001</v>
      </c>
      <c r="J41" s="74">
        <v>199.749</v>
      </c>
      <c r="K41" s="68">
        <v>21.4</v>
      </c>
      <c r="L41" s="68">
        <v>10.09</v>
      </c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</row>
    <row r="42" spans="1:34" x14ac:dyDescent="0.2">
      <c r="A42" s="41" t="s">
        <v>82</v>
      </c>
      <c r="B42" s="75">
        <f t="shared" si="1"/>
        <v>199.749</v>
      </c>
      <c r="C42" s="71">
        <f>+'tab21'!M40</f>
        <v>2212.3500000000004</v>
      </c>
      <c r="D42" s="75">
        <v>165.15700000000001</v>
      </c>
      <c r="E42" s="75">
        <f t="shared" si="4"/>
        <v>2577.2560000000003</v>
      </c>
      <c r="F42" s="75">
        <v>807</v>
      </c>
      <c r="G42" s="75">
        <f>+I42-F42-H42</f>
        <v>1277.7160000000001</v>
      </c>
      <c r="H42" s="75">
        <v>255.32300000000001</v>
      </c>
      <c r="I42" s="75">
        <f t="shared" si="0"/>
        <v>2340.0390000000002</v>
      </c>
      <c r="J42" s="75">
        <v>237.21699999999998</v>
      </c>
      <c r="K42" s="73">
        <v>21.7</v>
      </c>
      <c r="L42" s="73">
        <v>10.09</v>
      </c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</row>
    <row r="43" spans="1:34" x14ac:dyDescent="0.2">
      <c r="A43" s="41" t="s">
        <v>83</v>
      </c>
      <c r="B43" s="74">
        <f t="shared" si="1"/>
        <v>237.21699999999998</v>
      </c>
      <c r="C43" s="64">
        <f>+'tab21'!M41</f>
        <v>2925.0299999999997</v>
      </c>
      <c r="D43" s="75">
        <v>157.73699999999999</v>
      </c>
      <c r="E43" s="74">
        <f t="shared" si="4"/>
        <v>3319.9839999999999</v>
      </c>
      <c r="F43" s="75">
        <v>1091.288</v>
      </c>
      <c r="G43" s="74">
        <f>+I43-F43-H43</f>
        <v>1598.6819999999998</v>
      </c>
      <c r="H43" s="75">
        <v>217.976</v>
      </c>
      <c r="I43" s="74">
        <f t="shared" si="0"/>
        <v>2907.9459999999999</v>
      </c>
      <c r="J43" s="75">
        <v>412.03800000000001</v>
      </c>
      <c r="K43" s="73">
        <v>19.600000000000001</v>
      </c>
      <c r="L43" s="68">
        <v>10.09</v>
      </c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</row>
    <row r="44" spans="1:34" x14ac:dyDescent="0.2">
      <c r="A44" s="41" t="s">
        <v>84</v>
      </c>
      <c r="B44" s="74">
        <f t="shared" si="1"/>
        <v>412.03800000000001</v>
      </c>
      <c r="C44" s="64">
        <f>+'tab21'!M42</f>
        <v>2651.6349999999998</v>
      </c>
      <c r="D44" s="75">
        <v>175.83199999999999</v>
      </c>
      <c r="E44" s="74">
        <f t="shared" si="4"/>
        <v>3239.5049999999997</v>
      </c>
      <c r="F44" s="75">
        <v>1119.9480000000001</v>
      </c>
      <c r="G44" s="74">
        <f>+I44-F44-H44</f>
        <v>1331.5299999999993</v>
      </c>
      <c r="H44" s="75">
        <v>198.43899999999999</v>
      </c>
      <c r="I44" s="74">
        <f t="shared" si="0"/>
        <v>2649.9169999999995</v>
      </c>
      <c r="J44" s="75">
        <v>589.58799999999997</v>
      </c>
      <c r="K44" s="73">
        <v>17.399999999999999</v>
      </c>
      <c r="L44" s="68">
        <v>10.09</v>
      </c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</row>
    <row r="45" spans="1:34" x14ac:dyDescent="0.2">
      <c r="A45" s="76" t="s">
        <v>85</v>
      </c>
      <c r="B45" s="77">
        <f t="shared" si="1"/>
        <v>589.58799999999997</v>
      </c>
      <c r="C45" s="77">
        <f>+'tab21'!M43</f>
        <v>2137.75</v>
      </c>
      <c r="D45" s="77">
        <v>213.762</v>
      </c>
      <c r="E45" s="77">
        <f t="shared" si="4"/>
        <v>2941.1</v>
      </c>
      <c r="F45" s="77">
        <v>1047.1959999999999</v>
      </c>
      <c r="G45" s="77">
        <f>+I45-F45-H45</f>
        <v>1334.7850000000003</v>
      </c>
      <c r="H45" s="77">
        <v>173.09100000000001</v>
      </c>
      <c r="I45" s="77">
        <f t="shared" si="0"/>
        <v>2555.0720000000001</v>
      </c>
      <c r="J45" s="77">
        <v>386.02800000000002</v>
      </c>
      <c r="K45" s="78">
        <v>17.2</v>
      </c>
      <c r="L45" s="79">
        <v>10.09</v>
      </c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</row>
    <row r="46" spans="1:34" x14ac:dyDescent="0.2">
      <c r="A46" s="76" t="s">
        <v>86</v>
      </c>
      <c r="B46" s="77">
        <f t="shared" si="1"/>
        <v>386.02800000000002</v>
      </c>
      <c r="C46" s="77">
        <f>+'tab21'!M44</f>
        <v>2101.0949999999998</v>
      </c>
      <c r="D46" s="77">
        <v>254.03899999999999</v>
      </c>
      <c r="E46" s="77">
        <f t="shared" si="4"/>
        <v>2741.1619999999994</v>
      </c>
      <c r="F46" s="77">
        <v>1069.242</v>
      </c>
      <c r="G46" s="77">
        <f>+I46-F46-H46</f>
        <v>1244.3439999999991</v>
      </c>
      <c r="H46" s="77">
        <v>141.928</v>
      </c>
      <c r="I46" s="77">
        <f t="shared" si="0"/>
        <v>2455.5139999999992</v>
      </c>
      <c r="J46" s="80">
        <v>285.64800000000002</v>
      </c>
      <c r="K46" s="78">
        <v>17.399999999999999</v>
      </c>
      <c r="L46" s="79">
        <v>10.09</v>
      </c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</row>
    <row r="47" spans="1:34" x14ac:dyDescent="0.2">
      <c r="A47" s="76" t="s">
        <v>87</v>
      </c>
      <c r="B47" s="77">
        <f t="shared" si="1"/>
        <v>285.64800000000002</v>
      </c>
      <c r="C47" s="77">
        <f>+'tab21'!M45</f>
        <v>1949.5350000000001</v>
      </c>
      <c r="D47" s="77">
        <v>399.154</v>
      </c>
      <c r="E47" s="77">
        <f>SUM(B47:D47)</f>
        <v>2634.337</v>
      </c>
      <c r="F47" s="77">
        <v>857.59799999999996</v>
      </c>
      <c r="G47" s="77">
        <f t="shared" ref="G47:G48" si="5">+I47-F47-H47</f>
        <v>1483.5390000000002</v>
      </c>
      <c r="H47" s="77">
        <v>98.894999999999996</v>
      </c>
      <c r="I47" s="77">
        <f>+E47-J47</f>
        <v>2440.0320000000002</v>
      </c>
      <c r="J47" s="77">
        <v>194.30500000000001</v>
      </c>
      <c r="K47" s="78">
        <v>19.5</v>
      </c>
      <c r="L47" s="79">
        <v>10.09</v>
      </c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</row>
    <row r="48" spans="1:34" x14ac:dyDescent="0.2">
      <c r="A48" s="81" t="s">
        <v>88</v>
      </c>
      <c r="B48" s="77">
        <f t="shared" si="1"/>
        <v>194.30500000000001</v>
      </c>
      <c r="C48" s="77">
        <f>+'tab21'!M46</f>
        <v>2977.6200000000003</v>
      </c>
      <c r="D48" s="77">
        <v>375.09699999999998</v>
      </c>
      <c r="E48" s="77">
        <f>SUM(B48:D48)</f>
        <v>3547.0219999999999</v>
      </c>
      <c r="F48" s="77">
        <v>1111.1300000000001</v>
      </c>
      <c r="G48" s="77">
        <f t="shared" si="5"/>
        <v>1911.9109999999998</v>
      </c>
      <c r="H48" s="77">
        <v>129.374</v>
      </c>
      <c r="I48" s="77">
        <f>+E48-J48</f>
        <v>3152.415</v>
      </c>
      <c r="J48" s="77">
        <v>394.60700000000003</v>
      </c>
      <c r="K48" s="79">
        <v>21.3</v>
      </c>
      <c r="L48" s="79">
        <v>10.09</v>
      </c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</row>
    <row r="49" spans="1:34" x14ac:dyDescent="0.2">
      <c r="A49" s="81" t="s">
        <v>89</v>
      </c>
      <c r="B49" s="77">
        <f t="shared" si="1"/>
        <v>394.60700000000003</v>
      </c>
      <c r="C49" s="77">
        <f>+'tab21'!M47</f>
        <v>1899.395</v>
      </c>
      <c r="D49" s="77">
        <v>383.58600000000001</v>
      </c>
      <c r="E49" s="77">
        <f>SUM(B49:D49)</f>
        <v>2677.5879999999997</v>
      </c>
      <c r="F49" s="77">
        <v>959.01099999999997</v>
      </c>
      <c r="G49" s="77">
        <f>+I49-F49-H49</f>
        <v>1314.2339999999999</v>
      </c>
      <c r="H49" s="77">
        <v>109.739</v>
      </c>
      <c r="I49" s="77">
        <f>+E49-J49</f>
        <v>2382.9839999999999</v>
      </c>
      <c r="J49" s="77">
        <v>294.60399999999998</v>
      </c>
      <c r="K49" s="79">
        <v>32.9</v>
      </c>
      <c r="L49" s="79">
        <v>10.09</v>
      </c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</row>
    <row r="50" spans="1:34" x14ac:dyDescent="0.2">
      <c r="A50" s="81" t="s">
        <v>90</v>
      </c>
      <c r="B50" s="77">
        <f t="shared" si="1"/>
        <v>294.60399999999998</v>
      </c>
      <c r="C50" s="77">
        <f>+'tab21'!M48</f>
        <v>2808.5550000000003</v>
      </c>
      <c r="D50" s="77">
        <v>309.459</v>
      </c>
      <c r="E50" s="77">
        <f>SUM(B50:D50)</f>
        <v>3412.6179999999999</v>
      </c>
      <c r="F50" s="77">
        <v>906.1</v>
      </c>
      <c r="G50" s="77">
        <f>+I50-F50-H50</f>
        <v>2031.183</v>
      </c>
      <c r="H50" s="77">
        <v>109.408</v>
      </c>
      <c r="I50" s="77">
        <f>+E50-J50</f>
        <v>3046.6909999999998</v>
      </c>
      <c r="J50" s="77">
        <v>365.92700000000002</v>
      </c>
      <c r="K50" s="79">
        <v>27.8</v>
      </c>
      <c r="L50" s="79">
        <v>10.09</v>
      </c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</row>
    <row r="51" spans="1:34" x14ac:dyDescent="0.2">
      <c r="A51" s="15" t="s">
        <v>91</v>
      </c>
      <c r="B51" s="82">
        <f t="shared" si="1"/>
        <v>365.92700000000002</v>
      </c>
      <c r="C51" s="82">
        <f>+'tab21'!M49</f>
        <v>2263.52</v>
      </c>
      <c r="D51" s="82">
        <v>375</v>
      </c>
      <c r="E51" s="82">
        <f>SUM(B51:D51)</f>
        <v>3004.4470000000001</v>
      </c>
      <c r="F51" s="82">
        <v>936.96500000000003</v>
      </c>
      <c r="G51" s="82">
        <v>1601.0653865000002</v>
      </c>
      <c r="H51" s="82">
        <v>90</v>
      </c>
      <c r="I51" s="82">
        <f>SUM(F51:H51)</f>
        <v>2628.0303865000001</v>
      </c>
      <c r="J51" s="82">
        <f>E51-I51</f>
        <v>376.41661350000004</v>
      </c>
      <c r="K51" s="83">
        <v>19.8</v>
      </c>
      <c r="L51" s="83">
        <v>10.09</v>
      </c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</row>
    <row r="52" spans="1:34" x14ac:dyDescent="0.2">
      <c r="A52" s="76" t="s">
        <v>92</v>
      </c>
      <c r="B52" s="74"/>
      <c r="C52" s="74"/>
      <c r="D52" s="74"/>
      <c r="E52" s="74"/>
      <c r="F52" s="75"/>
      <c r="G52" s="74"/>
      <c r="H52" s="74"/>
      <c r="I52" s="74"/>
      <c r="J52" s="74"/>
      <c r="K52" s="84"/>
      <c r="L52" s="66"/>
    </row>
    <row r="53" spans="1:34" s="85" customFormat="1" ht="12" customHeight="1" x14ac:dyDescent="0.2">
      <c r="A53" s="48" t="s">
        <v>93</v>
      </c>
      <c r="B53" s="48"/>
    </row>
    <row r="54" spans="1:34" s="85" customFormat="1" x14ac:dyDescent="0.2">
      <c r="A54" t="s">
        <v>94</v>
      </c>
    </row>
    <row r="55" spans="1:34" x14ac:dyDescent="0.2">
      <c r="A55" t="s">
        <v>95</v>
      </c>
    </row>
    <row r="56" spans="1:34" x14ac:dyDescent="0.2">
      <c r="A56" t="s">
        <v>96</v>
      </c>
      <c r="K56" s="51"/>
    </row>
    <row r="57" spans="1:34" x14ac:dyDescent="0.2">
      <c r="L57" s="53" t="s">
        <v>23</v>
      </c>
    </row>
  </sheetData>
  <pageMargins left="0.75" right="0.75" top="1" bottom="1" header="0.5" footer="0.5"/>
  <pageSetup scale="79" firstPageNumber="22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87089-6F82-4596-8DB9-726D1F6ECF8E}">
  <sheetPr>
    <pageSetUpPr fitToPage="1"/>
  </sheetPr>
  <dimension ref="A1:AD55"/>
  <sheetViews>
    <sheetView zoomScaleNormal="100" zoomScaleSheetLayoutView="100" workbookViewId="0">
      <pane ySplit="6" topLeftCell="A22" activePane="bottomLeft" state="frozen"/>
      <selection pane="bottomLeft"/>
    </sheetView>
  </sheetViews>
  <sheetFormatPr defaultRowHeight="10.199999999999999" x14ac:dyDescent="0.2"/>
  <cols>
    <col min="1" max="1" width="11.42578125" customWidth="1"/>
    <col min="2" max="9" width="13.28515625" customWidth="1"/>
    <col min="10" max="10" width="14.28515625" customWidth="1"/>
  </cols>
  <sheetData>
    <row r="1" spans="1:13" x14ac:dyDescent="0.2">
      <c r="A1" s="54" t="s">
        <v>5</v>
      </c>
      <c r="B1" s="17"/>
      <c r="C1" s="17"/>
      <c r="D1" s="17"/>
      <c r="E1" s="17"/>
      <c r="F1" s="17"/>
      <c r="G1" s="17"/>
      <c r="H1" s="17"/>
      <c r="I1" s="17"/>
      <c r="J1" s="17"/>
    </row>
    <row r="2" spans="1:13" x14ac:dyDescent="0.2">
      <c r="A2" s="33" t="s">
        <v>97</v>
      </c>
      <c r="B2" s="19"/>
      <c r="C2" s="23" t="s">
        <v>26</v>
      </c>
      <c r="D2" s="23"/>
      <c r="E2" s="23"/>
      <c r="F2" s="23"/>
      <c r="G2" s="23" t="s">
        <v>98</v>
      </c>
      <c r="H2" s="26"/>
      <c r="I2" s="33" t="s">
        <v>28</v>
      </c>
      <c r="J2" s="19" t="s">
        <v>29</v>
      </c>
    </row>
    <row r="3" spans="1:13" x14ac:dyDescent="0.2">
      <c r="A3" s="33" t="s">
        <v>99</v>
      </c>
      <c r="B3" s="56" t="s">
        <v>31</v>
      </c>
      <c r="C3" s="33" t="s">
        <v>16</v>
      </c>
      <c r="D3" s="33" t="s">
        <v>32</v>
      </c>
      <c r="E3" s="33" t="s">
        <v>100</v>
      </c>
      <c r="F3" s="33" t="s">
        <v>101</v>
      </c>
      <c r="G3" s="33" t="s">
        <v>36</v>
      </c>
      <c r="H3" s="57" t="s">
        <v>33</v>
      </c>
      <c r="I3" s="33" t="s">
        <v>37</v>
      </c>
      <c r="J3" s="56" t="s">
        <v>102</v>
      </c>
    </row>
    <row r="4" spans="1:13" x14ac:dyDescent="0.2">
      <c r="A4" s="33" t="s">
        <v>103</v>
      </c>
      <c r="B4" s="56" t="s">
        <v>37</v>
      </c>
      <c r="C4" s="33"/>
      <c r="D4" s="33"/>
      <c r="E4" s="33"/>
      <c r="F4" s="33"/>
      <c r="G4" s="33"/>
      <c r="H4" s="57"/>
      <c r="I4" s="33"/>
      <c r="J4" s="56" t="s">
        <v>104</v>
      </c>
    </row>
    <row r="5" spans="1:13" x14ac:dyDescent="0.2">
      <c r="A5" s="55"/>
      <c r="B5" s="59"/>
      <c r="C5" s="55"/>
      <c r="D5" s="55"/>
      <c r="E5" s="55"/>
      <c r="F5" s="55"/>
      <c r="G5" s="55"/>
      <c r="H5" s="60"/>
      <c r="I5" s="55"/>
      <c r="J5" s="59" t="s">
        <v>105</v>
      </c>
    </row>
    <row r="6" spans="1:13" x14ac:dyDescent="0.2">
      <c r="A6" s="29"/>
      <c r="B6" s="29"/>
      <c r="C6" s="30"/>
      <c r="D6" s="30"/>
      <c r="E6" s="30" t="s">
        <v>106</v>
      </c>
      <c r="F6" s="30"/>
      <c r="G6" s="30"/>
      <c r="H6" s="30"/>
      <c r="I6" s="30"/>
      <c r="J6" s="29" t="s">
        <v>107</v>
      </c>
    </row>
    <row r="7" spans="1:13" x14ac:dyDescent="0.2">
      <c r="J7" s="48"/>
    </row>
    <row r="8" spans="1:13" x14ac:dyDescent="0.2">
      <c r="A8" s="1" t="s">
        <v>47</v>
      </c>
      <c r="B8" s="86">
        <v>4</v>
      </c>
      <c r="C8" s="87">
        <v>483.9</v>
      </c>
      <c r="D8" s="87">
        <v>4</v>
      </c>
      <c r="E8" s="87">
        <f>SUM(B8:D8)</f>
        <v>491.9</v>
      </c>
      <c r="F8" s="87">
        <f>+H8-G8</f>
        <v>488.9</v>
      </c>
      <c r="G8" s="86">
        <v>0</v>
      </c>
      <c r="H8" s="87">
        <f t="shared" ref="H8:H50" si="0">+E8-I8</f>
        <v>488.9</v>
      </c>
      <c r="I8" s="86">
        <v>3</v>
      </c>
      <c r="J8" s="88">
        <v>110.92</v>
      </c>
      <c r="K8" s="89"/>
      <c r="M8" s="69"/>
    </row>
    <row r="9" spans="1:13" x14ac:dyDescent="0.2">
      <c r="A9" s="1" t="s">
        <v>49</v>
      </c>
      <c r="B9" s="86">
        <f t="shared" ref="B9:B40" si="1">+I8</f>
        <v>3</v>
      </c>
      <c r="C9" s="87">
        <v>221.56451100000001</v>
      </c>
      <c r="D9" s="87">
        <v>3.3069329999999999</v>
      </c>
      <c r="E9" s="87">
        <f>SUM(B9:D9)</f>
        <v>227.871444</v>
      </c>
      <c r="F9" s="87">
        <f>+H9-G9</f>
        <v>220.15526700000001</v>
      </c>
      <c r="G9" s="86">
        <v>0</v>
      </c>
      <c r="H9" s="87">
        <f t="shared" si="0"/>
        <v>220.15526700000001</v>
      </c>
      <c r="I9" s="86">
        <v>7.7161770000000001</v>
      </c>
      <c r="J9" s="88">
        <v>106.46</v>
      </c>
      <c r="K9" s="89"/>
      <c r="M9" s="69"/>
    </row>
    <row r="10" spans="1:13" x14ac:dyDescent="0.2">
      <c r="A10" s="1" t="s">
        <v>50</v>
      </c>
      <c r="B10" s="86">
        <f t="shared" si="1"/>
        <v>7.7161770000000001</v>
      </c>
      <c r="C10" s="87">
        <v>478.40297399999997</v>
      </c>
      <c r="D10" s="87">
        <v>4.4092440000000002</v>
      </c>
      <c r="E10" s="87">
        <f t="shared" ref="E10:E51" si="2">SUM(B10:D10)</f>
        <v>490.52839499999999</v>
      </c>
      <c r="F10" s="87">
        <f t="shared" ref="F10:F30" si="3">+H10-G10</f>
        <v>485.01684</v>
      </c>
      <c r="G10" s="86">
        <v>0</v>
      </c>
      <c r="H10" s="87">
        <f t="shared" si="0"/>
        <v>485.01684</v>
      </c>
      <c r="I10" s="86">
        <v>5.5115550000000004</v>
      </c>
      <c r="J10" s="88">
        <v>100.07</v>
      </c>
      <c r="K10" s="89"/>
      <c r="M10" s="69"/>
    </row>
    <row r="11" spans="1:13" x14ac:dyDescent="0.2">
      <c r="A11" s="1" t="s">
        <v>51</v>
      </c>
      <c r="B11" s="86">
        <f t="shared" si="1"/>
        <v>5.5115550000000004</v>
      </c>
      <c r="C11" s="87">
        <v>292.112415</v>
      </c>
      <c r="D11" s="87">
        <v>5.5115550000000004</v>
      </c>
      <c r="E11" s="87">
        <f t="shared" si="2"/>
        <v>303.13552499999997</v>
      </c>
      <c r="F11" s="87">
        <f t="shared" si="3"/>
        <v>270.06619499999999</v>
      </c>
      <c r="G11" s="86">
        <v>27.557774999999999</v>
      </c>
      <c r="H11" s="87">
        <f t="shared" si="0"/>
        <v>297.62396999999999</v>
      </c>
      <c r="I11" s="86">
        <v>5.5115550000000004</v>
      </c>
      <c r="J11" s="88">
        <v>111.18</v>
      </c>
      <c r="K11" s="89"/>
      <c r="M11" s="69"/>
    </row>
    <row r="12" spans="1:13" x14ac:dyDescent="0.2">
      <c r="A12" s="1" t="s">
        <v>52</v>
      </c>
      <c r="B12" s="86">
        <f t="shared" si="1"/>
        <v>5.5115550000000004</v>
      </c>
      <c r="C12" s="87">
        <v>353.75585074200001</v>
      </c>
      <c r="D12" s="87">
        <v>5.5115550000000004</v>
      </c>
      <c r="E12" s="87">
        <f t="shared" si="2"/>
        <v>364.77896074199998</v>
      </c>
      <c r="F12" s="87">
        <f t="shared" si="3"/>
        <v>343.83505174200002</v>
      </c>
      <c r="G12" s="86">
        <v>15.432354</v>
      </c>
      <c r="H12" s="87">
        <f t="shared" si="0"/>
        <v>359.26740574199999</v>
      </c>
      <c r="I12" s="86">
        <v>5.5115550000000004</v>
      </c>
      <c r="J12" s="88">
        <v>52.33</v>
      </c>
      <c r="K12" s="89"/>
      <c r="M12" s="69"/>
    </row>
    <row r="13" spans="1:13" x14ac:dyDescent="0.2">
      <c r="A13" s="1" t="s">
        <v>53</v>
      </c>
      <c r="B13" s="86">
        <f t="shared" si="1"/>
        <v>5.5115550000000004</v>
      </c>
      <c r="C13" s="87">
        <v>393.52502700000002</v>
      </c>
      <c r="D13" s="87">
        <v>5.5115550000000004</v>
      </c>
      <c r="E13" s="87">
        <f t="shared" si="2"/>
        <v>404.548137</v>
      </c>
      <c r="F13" s="87">
        <f t="shared" si="3"/>
        <v>350.534898</v>
      </c>
      <c r="G13" s="86">
        <v>48.501683999999997</v>
      </c>
      <c r="H13" s="87">
        <f t="shared" si="0"/>
        <v>399.03658200000001</v>
      </c>
      <c r="I13" s="86">
        <v>5.5115550000000004</v>
      </c>
      <c r="J13" s="88">
        <v>68</v>
      </c>
      <c r="K13" s="89"/>
      <c r="M13" s="69"/>
    </row>
    <row r="14" spans="1:13" x14ac:dyDescent="0.2">
      <c r="A14" s="1" t="s">
        <v>54</v>
      </c>
      <c r="B14" s="86">
        <f t="shared" si="1"/>
        <v>5.5115550000000004</v>
      </c>
      <c r="C14" s="87">
        <v>336.20485500000001</v>
      </c>
      <c r="D14" s="87">
        <v>5.5115550000000004</v>
      </c>
      <c r="E14" s="87">
        <f t="shared" si="2"/>
        <v>347.22796499999998</v>
      </c>
      <c r="F14" s="87">
        <f t="shared" si="3"/>
        <v>295.11226829999998</v>
      </c>
      <c r="G14" s="86">
        <v>46.604141700000007</v>
      </c>
      <c r="H14" s="87">
        <f t="shared" si="0"/>
        <v>341.71641</v>
      </c>
      <c r="I14" s="86">
        <v>5.5115550000000004</v>
      </c>
      <c r="J14" s="88">
        <v>75.86</v>
      </c>
      <c r="K14" s="89"/>
      <c r="M14" s="69"/>
    </row>
    <row r="15" spans="1:13" x14ac:dyDescent="0.2">
      <c r="A15" s="1" t="s">
        <v>55</v>
      </c>
      <c r="B15" s="86">
        <f t="shared" si="1"/>
        <v>5.5115550000000004</v>
      </c>
      <c r="C15" s="87">
        <v>469.7</v>
      </c>
      <c r="D15" s="87">
        <v>0</v>
      </c>
      <c r="E15" s="87">
        <f t="shared" si="2"/>
        <v>475.21155499999998</v>
      </c>
      <c r="F15" s="87">
        <f t="shared" si="3"/>
        <v>419.48831099999995</v>
      </c>
      <c r="G15" s="86">
        <v>51.314</v>
      </c>
      <c r="H15" s="87">
        <f t="shared" si="0"/>
        <v>470.80231099999997</v>
      </c>
      <c r="I15" s="86">
        <v>4.4092440000000002</v>
      </c>
      <c r="J15" s="88">
        <v>103.42</v>
      </c>
      <c r="K15" s="89"/>
      <c r="M15" s="69"/>
    </row>
    <row r="16" spans="1:13" x14ac:dyDescent="0.2">
      <c r="A16" s="1" t="s">
        <v>56</v>
      </c>
      <c r="B16" s="86">
        <f t="shared" si="1"/>
        <v>4.4092440000000002</v>
      </c>
      <c r="C16" s="87">
        <v>320.60000000000002</v>
      </c>
      <c r="D16" s="87">
        <v>13.8757524</v>
      </c>
      <c r="E16" s="87">
        <f t="shared" si="2"/>
        <v>338.88499640000003</v>
      </c>
      <c r="F16" s="87">
        <f t="shared" si="3"/>
        <v>328.78458850000004</v>
      </c>
      <c r="G16" s="86">
        <v>6.7934749000000005</v>
      </c>
      <c r="H16" s="87">
        <f t="shared" si="0"/>
        <v>335.57806340000002</v>
      </c>
      <c r="I16" s="86">
        <v>3.3069329999999999</v>
      </c>
      <c r="J16" s="88">
        <v>119.99</v>
      </c>
      <c r="K16" s="89"/>
      <c r="M16" s="69"/>
    </row>
    <row r="17" spans="1:30" x14ac:dyDescent="0.2">
      <c r="A17" s="1" t="s">
        <v>57</v>
      </c>
      <c r="B17" s="86">
        <f t="shared" si="1"/>
        <v>3.3069329999999999</v>
      </c>
      <c r="C17" s="87">
        <v>290.8</v>
      </c>
      <c r="D17" s="87">
        <v>13.817330500000001</v>
      </c>
      <c r="E17" s="87">
        <f t="shared" si="2"/>
        <v>307.92426350000005</v>
      </c>
      <c r="F17" s="87">
        <f t="shared" si="3"/>
        <v>299.25153480000006</v>
      </c>
      <c r="G17" s="86">
        <v>3.2727287</v>
      </c>
      <c r="H17" s="87">
        <f t="shared" si="0"/>
        <v>302.52426350000007</v>
      </c>
      <c r="I17" s="86">
        <v>5.4</v>
      </c>
      <c r="J17" s="88">
        <v>97.13</v>
      </c>
      <c r="K17" s="89"/>
      <c r="M17" s="69"/>
      <c r="V17" s="90"/>
      <c r="W17" s="90"/>
      <c r="X17" s="90"/>
      <c r="Y17" s="90"/>
      <c r="Z17" s="90"/>
      <c r="AA17" s="90"/>
      <c r="AB17" s="90"/>
      <c r="AC17" s="90"/>
      <c r="AD17" s="90"/>
    </row>
    <row r="18" spans="1:30" x14ac:dyDescent="0.2">
      <c r="A18" s="1" t="s">
        <v>58</v>
      </c>
      <c r="B18" s="86">
        <f t="shared" si="1"/>
        <v>5.4</v>
      </c>
      <c r="C18" s="87">
        <v>323</v>
      </c>
      <c r="D18" s="87">
        <v>20.043120900000002</v>
      </c>
      <c r="E18" s="87">
        <f t="shared" si="2"/>
        <v>348.4431209</v>
      </c>
      <c r="F18" s="87">
        <f t="shared" si="3"/>
        <v>337.46204110000002</v>
      </c>
      <c r="G18" s="86">
        <v>5.9810798000000007</v>
      </c>
      <c r="H18" s="87">
        <f t="shared" si="0"/>
        <v>343.4431209</v>
      </c>
      <c r="I18" s="86">
        <v>5</v>
      </c>
      <c r="J18" s="88">
        <v>88.01</v>
      </c>
      <c r="K18" s="89"/>
      <c r="M18" s="69"/>
      <c r="V18" s="90"/>
      <c r="W18" s="90"/>
      <c r="X18" s="90"/>
      <c r="Y18" s="90"/>
      <c r="Z18" s="90"/>
      <c r="AA18" s="90"/>
      <c r="AB18" s="90"/>
      <c r="AC18" s="90"/>
      <c r="AD18" s="90"/>
    </row>
    <row r="19" spans="1:30" x14ac:dyDescent="0.2">
      <c r="A19" s="1" t="s">
        <v>59</v>
      </c>
      <c r="B19" s="86">
        <f t="shared" si="1"/>
        <v>5</v>
      </c>
      <c r="C19" s="87">
        <v>549</v>
      </c>
      <c r="D19" s="87">
        <v>8</v>
      </c>
      <c r="E19" s="87">
        <f t="shared" si="2"/>
        <v>562</v>
      </c>
      <c r="F19" s="87">
        <f t="shared" si="3"/>
        <v>495.92994759999999</v>
      </c>
      <c r="G19" s="86">
        <v>59.070052400000002</v>
      </c>
      <c r="H19" s="87">
        <f t="shared" si="0"/>
        <v>555</v>
      </c>
      <c r="I19" s="86">
        <v>7</v>
      </c>
      <c r="J19" s="88">
        <v>76.8</v>
      </c>
      <c r="K19" s="89"/>
      <c r="M19" s="69"/>
      <c r="V19" s="90"/>
      <c r="W19" s="90"/>
      <c r="X19" s="90"/>
      <c r="Y19" s="90"/>
      <c r="Z19" s="90"/>
      <c r="AA19" s="90"/>
      <c r="AB19" s="90"/>
      <c r="AC19" s="90"/>
      <c r="AD19" s="90"/>
    </row>
    <row r="20" spans="1:30" x14ac:dyDescent="0.2">
      <c r="A20" s="1" t="s">
        <v>60</v>
      </c>
      <c r="B20" s="86">
        <f t="shared" si="1"/>
        <v>7</v>
      </c>
      <c r="C20" s="87">
        <v>484.8</v>
      </c>
      <c r="D20" s="87">
        <v>4.7423000000000002</v>
      </c>
      <c r="E20" s="87">
        <f t="shared" si="2"/>
        <v>496.54230000000001</v>
      </c>
      <c r="F20" s="87">
        <f t="shared" si="3"/>
        <v>441.9630737</v>
      </c>
      <c r="G20" s="86">
        <v>52.779226300000005</v>
      </c>
      <c r="H20" s="87">
        <f t="shared" si="0"/>
        <v>494.7423</v>
      </c>
      <c r="I20" s="86">
        <v>1.8</v>
      </c>
      <c r="J20" s="88">
        <v>90.04</v>
      </c>
      <c r="K20" s="89"/>
      <c r="M20" s="69"/>
      <c r="V20" s="90"/>
      <c r="W20" s="90"/>
      <c r="X20" s="90"/>
      <c r="Y20" s="90"/>
      <c r="Z20" s="90"/>
      <c r="AA20" s="90"/>
      <c r="AB20" s="90"/>
      <c r="AC20" s="90"/>
      <c r="AD20" s="90"/>
    </row>
    <row r="21" spans="1:30" x14ac:dyDescent="0.2">
      <c r="A21" s="1" t="s">
        <v>61</v>
      </c>
      <c r="B21" s="86">
        <f t="shared" si="1"/>
        <v>1.8</v>
      </c>
      <c r="C21" s="87">
        <v>360</v>
      </c>
      <c r="D21" s="87">
        <v>2.3180000000000001</v>
      </c>
      <c r="E21" s="87">
        <f t="shared" si="2"/>
        <v>364.11799999999999</v>
      </c>
      <c r="F21" s="87">
        <f t="shared" si="3"/>
        <v>318.22597689999998</v>
      </c>
      <c r="G21" s="86">
        <v>40.892023100000003</v>
      </c>
      <c r="H21" s="87">
        <f t="shared" si="0"/>
        <v>359.11799999999999</v>
      </c>
      <c r="I21" s="86">
        <v>5</v>
      </c>
      <c r="J21" s="88">
        <v>94.59</v>
      </c>
      <c r="K21" s="89"/>
      <c r="M21" s="69"/>
      <c r="V21" s="90"/>
      <c r="W21" s="90"/>
      <c r="X21" s="90"/>
      <c r="Y21" s="90"/>
      <c r="Z21" s="90"/>
      <c r="AA21" s="90"/>
      <c r="AB21" s="90"/>
      <c r="AC21" s="90"/>
      <c r="AD21" s="90"/>
    </row>
    <row r="22" spans="1:30" x14ac:dyDescent="0.2">
      <c r="A22" s="1" t="s">
        <v>62</v>
      </c>
      <c r="B22" s="86">
        <f t="shared" si="1"/>
        <v>5</v>
      </c>
      <c r="C22" s="87">
        <v>720</v>
      </c>
      <c r="D22" s="87">
        <v>0.31966699999999998</v>
      </c>
      <c r="E22" s="87">
        <f t="shared" si="2"/>
        <v>725.31966699999998</v>
      </c>
      <c r="F22" s="87">
        <f t="shared" si="3"/>
        <v>622.73194569999998</v>
      </c>
      <c r="G22" s="86">
        <v>97.587721300000013</v>
      </c>
      <c r="H22" s="87">
        <f t="shared" si="0"/>
        <v>720.31966699999998</v>
      </c>
      <c r="I22" s="86">
        <v>5</v>
      </c>
      <c r="J22" s="88">
        <v>62.7</v>
      </c>
      <c r="K22" s="89"/>
      <c r="M22" s="69"/>
      <c r="V22" s="90"/>
      <c r="W22" s="90"/>
      <c r="X22" s="90"/>
      <c r="Y22" s="90"/>
      <c r="Z22" s="90"/>
      <c r="AA22" s="90"/>
      <c r="AB22" s="90"/>
      <c r="AC22" s="90"/>
      <c r="AD22" s="90"/>
    </row>
    <row r="23" spans="1:30" x14ac:dyDescent="0.2">
      <c r="A23" s="1" t="s">
        <v>63</v>
      </c>
      <c r="B23" s="86">
        <f t="shared" si="1"/>
        <v>5</v>
      </c>
      <c r="C23" s="87">
        <v>505</v>
      </c>
      <c r="D23" s="87">
        <v>0</v>
      </c>
      <c r="E23" s="87">
        <f t="shared" si="2"/>
        <v>510</v>
      </c>
      <c r="F23" s="87">
        <f t="shared" si="3"/>
        <v>477.61445880000002</v>
      </c>
      <c r="G23" s="86">
        <v>27.385541200000002</v>
      </c>
      <c r="H23" s="87">
        <f t="shared" si="0"/>
        <v>505</v>
      </c>
      <c r="I23" s="86">
        <v>5</v>
      </c>
      <c r="J23" s="88">
        <v>123.75</v>
      </c>
      <c r="K23" s="89"/>
      <c r="M23" s="69"/>
      <c r="V23" s="90"/>
      <c r="W23" s="90"/>
      <c r="X23" s="90"/>
      <c r="Y23" s="90"/>
      <c r="Z23" s="90"/>
      <c r="AA23" s="90"/>
      <c r="AB23" s="90"/>
      <c r="AC23" s="90"/>
      <c r="AD23" s="90"/>
    </row>
    <row r="24" spans="1:30" x14ac:dyDescent="0.2">
      <c r="A24" s="1" t="s">
        <v>64</v>
      </c>
      <c r="B24" s="86">
        <f t="shared" si="1"/>
        <v>5</v>
      </c>
      <c r="C24" s="87">
        <v>485</v>
      </c>
      <c r="D24" s="87">
        <v>0.13778750000000001</v>
      </c>
      <c r="E24" s="87">
        <f t="shared" si="2"/>
        <v>490.1377875</v>
      </c>
      <c r="F24" s="87">
        <f t="shared" si="3"/>
        <v>462.00491970000002</v>
      </c>
      <c r="G24" s="86">
        <v>23.132867800000003</v>
      </c>
      <c r="H24" s="87">
        <f t="shared" si="0"/>
        <v>485.1377875</v>
      </c>
      <c r="I24" s="86">
        <v>5</v>
      </c>
      <c r="J24" s="88">
        <v>110.6</v>
      </c>
      <c r="K24" s="89"/>
      <c r="M24" s="69"/>
      <c r="V24" s="90"/>
      <c r="W24" s="90"/>
      <c r="X24" s="90"/>
      <c r="Y24" s="90"/>
      <c r="Z24" s="90"/>
      <c r="AA24" s="90"/>
      <c r="AB24" s="90"/>
      <c r="AC24" s="90"/>
      <c r="AD24" s="90"/>
    </row>
    <row r="25" spans="1:30" x14ac:dyDescent="0.2">
      <c r="A25" s="1" t="s">
        <v>65</v>
      </c>
      <c r="B25" s="86">
        <f t="shared" si="1"/>
        <v>5</v>
      </c>
      <c r="C25" s="87">
        <v>545</v>
      </c>
      <c r="D25" s="87">
        <v>0.16865189999999999</v>
      </c>
      <c r="E25" s="87">
        <f t="shared" si="2"/>
        <v>550.16865189999999</v>
      </c>
      <c r="F25" s="87">
        <f t="shared" si="3"/>
        <v>530.9644141</v>
      </c>
      <c r="G25" s="86">
        <v>14.2042378</v>
      </c>
      <c r="H25" s="87">
        <f t="shared" si="0"/>
        <v>545.16865189999999</v>
      </c>
      <c r="I25" s="86">
        <v>5</v>
      </c>
      <c r="J25" s="88">
        <v>84.2</v>
      </c>
      <c r="K25" s="89"/>
      <c r="M25" s="69"/>
      <c r="V25" s="90"/>
      <c r="W25" s="90"/>
      <c r="X25" s="90"/>
      <c r="Y25" s="90"/>
      <c r="Z25" s="90"/>
      <c r="AA25" s="90"/>
      <c r="AB25" s="90"/>
      <c r="AC25" s="90"/>
      <c r="AD25" s="90"/>
    </row>
    <row r="26" spans="1:30" x14ac:dyDescent="0.2">
      <c r="A26" s="1" t="s">
        <v>66</v>
      </c>
      <c r="B26" s="86">
        <f t="shared" si="1"/>
        <v>5</v>
      </c>
      <c r="C26" s="87">
        <v>623</v>
      </c>
      <c r="D26" s="87">
        <v>0</v>
      </c>
      <c r="E26" s="87">
        <f t="shared" si="2"/>
        <v>628</v>
      </c>
      <c r="F26" s="87">
        <f t="shared" si="3"/>
        <v>577.5620917</v>
      </c>
      <c r="G26" s="86">
        <v>45.437908299999997</v>
      </c>
      <c r="H26" s="87">
        <f t="shared" si="0"/>
        <v>623</v>
      </c>
      <c r="I26" s="86">
        <v>5</v>
      </c>
      <c r="J26" s="88">
        <v>64.2</v>
      </c>
      <c r="K26" s="89"/>
      <c r="M26" s="69"/>
      <c r="V26" s="90"/>
      <c r="W26" s="90"/>
      <c r="X26" s="90"/>
      <c r="Y26" s="90"/>
      <c r="Z26" s="90"/>
      <c r="AA26" s="90"/>
      <c r="AB26" s="90"/>
      <c r="AC26" s="90"/>
      <c r="AD26" s="90"/>
    </row>
    <row r="27" spans="1:30" x14ac:dyDescent="0.2">
      <c r="A27" s="1" t="s">
        <v>67</v>
      </c>
      <c r="B27" s="86">
        <f t="shared" si="1"/>
        <v>5</v>
      </c>
      <c r="C27" s="87">
        <v>595.61300000000006</v>
      </c>
      <c r="D27" s="87">
        <v>1.8187950000000001E-2</v>
      </c>
      <c r="E27" s="87">
        <f t="shared" si="2"/>
        <v>600.63118795000003</v>
      </c>
      <c r="F27" s="87">
        <f t="shared" si="3"/>
        <v>572.69188402999998</v>
      </c>
      <c r="G27" s="86">
        <v>22.939303920000004</v>
      </c>
      <c r="H27" s="87">
        <f t="shared" si="0"/>
        <v>595.63118795000003</v>
      </c>
      <c r="I27" s="86">
        <v>5</v>
      </c>
      <c r="J27" s="88">
        <v>75.099999999999994</v>
      </c>
      <c r="K27" s="89"/>
      <c r="M27" s="69"/>
      <c r="V27" s="90"/>
      <c r="W27" s="90"/>
      <c r="X27" s="90"/>
      <c r="Y27" s="90"/>
      <c r="Z27" s="90"/>
      <c r="AA27" s="90"/>
      <c r="AB27" s="90"/>
      <c r="AC27" s="90"/>
      <c r="AD27" s="90"/>
    </row>
    <row r="28" spans="1:30" x14ac:dyDescent="0.2">
      <c r="A28" s="1" t="s">
        <v>68</v>
      </c>
      <c r="B28" s="86">
        <f t="shared" si="1"/>
        <v>5</v>
      </c>
      <c r="C28" s="87">
        <v>498</v>
      </c>
      <c r="D28" s="87">
        <v>4.6737986400000001E-2</v>
      </c>
      <c r="E28" s="87">
        <f t="shared" si="2"/>
        <v>503.04673798639999</v>
      </c>
      <c r="F28" s="87">
        <f t="shared" si="3"/>
        <v>489.10840774639996</v>
      </c>
      <c r="G28" s="86">
        <v>8.9383302400000009</v>
      </c>
      <c r="H28" s="87">
        <f t="shared" si="0"/>
        <v>498.04673798639999</v>
      </c>
      <c r="I28" s="86">
        <v>5</v>
      </c>
      <c r="J28" s="88">
        <v>90.5</v>
      </c>
      <c r="K28" s="89"/>
      <c r="M28" s="69"/>
      <c r="V28" s="90"/>
      <c r="W28" s="90"/>
      <c r="X28" s="90"/>
      <c r="Y28" s="90"/>
      <c r="Z28" s="90"/>
      <c r="AA28" s="90"/>
      <c r="AB28" s="90"/>
      <c r="AC28" s="90"/>
      <c r="AD28" s="90"/>
    </row>
    <row r="29" spans="1:30" x14ac:dyDescent="0.2">
      <c r="A29" s="1" t="s">
        <v>69</v>
      </c>
      <c r="B29" s="86">
        <f t="shared" si="1"/>
        <v>5</v>
      </c>
      <c r="C29" s="87">
        <v>390</v>
      </c>
      <c r="D29" s="87">
        <v>28.38450825</v>
      </c>
      <c r="E29" s="87">
        <f t="shared" si="2"/>
        <v>423.38450825000001</v>
      </c>
      <c r="F29" s="87">
        <f t="shared" si="3"/>
        <v>390.09838795000002</v>
      </c>
      <c r="G29" s="86">
        <v>28.286120300000004</v>
      </c>
      <c r="H29" s="87">
        <f t="shared" si="0"/>
        <v>418.38450825000001</v>
      </c>
      <c r="I29" s="86">
        <v>5</v>
      </c>
      <c r="J29" s="88">
        <v>87.27</v>
      </c>
      <c r="K29" s="89"/>
      <c r="M29" s="69"/>
      <c r="V29" s="90"/>
      <c r="W29" s="90"/>
      <c r="X29" s="90"/>
      <c r="Y29" s="90"/>
      <c r="Z29" s="90"/>
      <c r="AA29" s="90"/>
      <c r="AB29" s="90"/>
      <c r="AC29" s="90"/>
      <c r="AD29" s="90"/>
    </row>
    <row r="30" spans="1:30" x14ac:dyDescent="0.2">
      <c r="A30" s="1" t="s">
        <v>70</v>
      </c>
      <c r="B30" s="86">
        <f t="shared" si="1"/>
        <v>5</v>
      </c>
      <c r="C30" s="87">
        <v>187</v>
      </c>
      <c r="D30" s="87">
        <v>69.108999999999995</v>
      </c>
      <c r="E30" s="87">
        <f t="shared" si="2"/>
        <v>261.10899999999998</v>
      </c>
      <c r="F30" s="87">
        <f t="shared" si="3"/>
        <v>252.67799999999997</v>
      </c>
      <c r="G30" s="86">
        <v>3.431</v>
      </c>
      <c r="H30" s="87">
        <f t="shared" si="0"/>
        <v>256.10899999999998</v>
      </c>
      <c r="I30" s="86">
        <v>5</v>
      </c>
      <c r="J30" s="88">
        <v>105</v>
      </c>
      <c r="K30" s="89"/>
      <c r="M30" s="69"/>
      <c r="V30" s="90"/>
      <c r="W30" s="90"/>
      <c r="X30" s="90"/>
      <c r="Y30" s="90"/>
      <c r="Z30" s="90"/>
      <c r="AA30" s="90"/>
      <c r="AB30" s="90"/>
      <c r="AC30" s="90"/>
      <c r="AD30" s="90"/>
    </row>
    <row r="31" spans="1:30" x14ac:dyDescent="0.2">
      <c r="A31" s="1" t="s">
        <v>71</v>
      </c>
      <c r="B31" s="86">
        <f t="shared" si="1"/>
        <v>5</v>
      </c>
      <c r="C31" s="87">
        <v>329</v>
      </c>
      <c r="D31" s="87">
        <v>21.771000000000001</v>
      </c>
      <c r="E31" s="87">
        <f t="shared" si="2"/>
        <v>355.77100000000002</v>
      </c>
      <c r="F31" s="87">
        <f>+H31-G31</f>
        <v>337.57</v>
      </c>
      <c r="G31" s="86">
        <v>13.201000000000001</v>
      </c>
      <c r="H31" s="87">
        <f t="shared" si="0"/>
        <v>350.77100000000002</v>
      </c>
      <c r="I31" s="86">
        <v>5</v>
      </c>
      <c r="J31" s="88">
        <v>111.14</v>
      </c>
      <c r="K31" s="89"/>
      <c r="M31" s="69"/>
      <c r="V31" s="90"/>
      <c r="W31" s="90"/>
      <c r="X31" s="90"/>
      <c r="Y31" s="90"/>
      <c r="Z31" s="90"/>
      <c r="AA31" s="90"/>
      <c r="AB31" s="90"/>
      <c r="AC31" s="90"/>
      <c r="AD31" s="90"/>
    </row>
    <row r="32" spans="1:30" x14ac:dyDescent="0.2">
      <c r="A32" s="1" t="s">
        <v>72</v>
      </c>
      <c r="B32" s="86">
        <f t="shared" si="1"/>
        <v>5</v>
      </c>
      <c r="C32" s="87">
        <v>149</v>
      </c>
      <c r="D32" s="87">
        <v>0</v>
      </c>
      <c r="E32" s="87">
        <f t="shared" si="2"/>
        <v>154</v>
      </c>
      <c r="F32" s="87">
        <f>+H32-G32</f>
        <v>145.56399999999999</v>
      </c>
      <c r="G32" s="86">
        <v>3.4359999999999999</v>
      </c>
      <c r="H32" s="87">
        <f t="shared" si="0"/>
        <v>149</v>
      </c>
      <c r="I32" s="86">
        <v>5</v>
      </c>
      <c r="J32" s="88">
        <v>85.5</v>
      </c>
      <c r="K32" s="89"/>
      <c r="M32" s="69"/>
      <c r="V32" s="90"/>
      <c r="W32" s="90"/>
      <c r="X32" s="90"/>
      <c r="Y32" s="90"/>
      <c r="Z32" s="90"/>
      <c r="AA32" s="90"/>
      <c r="AB32" s="90"/>
      <c r="AC32" s="90"/>
      <c r="AD32" s="90"/>
    </row>
    <row r="33" spans="1:30" x14ac:dyDescent="0.2">
      <c r="A33" s="1" t="s">
        <v>73</v>
      </c>
      <c r="B33" s="86">
        <f t="shared" si="1"/>
        <v>5</v>
      </c>
      <c r="C33" s="87">
        <v>322</v>
      </c>
      <c r="D33" s="87">
        <v>5.3460000000000001</v>
      </c>
      <c r="E33" s="87">
        <f t="shared" si="2"/>
        <v>332.346</v>
      </c>
      <c r="F33" s="87">
        <f>+H33-G33</f>
        <v>320.673</v>
      </c>
      <c r="G33" s="86">
        <v>6.673</v>
      </c>
      <c r="H33" s="87">
        <f t="shared" si="0"/>
        <v>327.346</v>
      </c>
      <c r="I33" s="86">
        <v>5</v>
      </c>
      <c r="J33" s="88">
        <v>77.459999999999994</v>
      </c>
      <c r="K33" s="89"/>
      <c r="M33" s="69"/>
      <c r="V33" s="90"/>
      <c r="W33" s="90"/>
      <c r="X33" s="90"/>
      <c r="Y33" s="90"/>
      <c r="Z33" s="90"/>
      <c r="AA33" s="90"/>
      <c r="AB33" s="90"/>
      <c r="AC33" s="90"/>
      <c r="AD33" s="90"/>
    </row>
    <row r="34" spans="1:30" x14ac:dyDescent="0.2">
      <c r="A34" s="1" t="s">
        <v>74</v>
      </c>
      <c r="B34" s="86">
        <f t="shared" si="1"/>
        <v>5</v>
      </c>
      <c r="C34" s="87">
        <v>350</v>
      </c>
      <c r="D34" s="87">
        <v>21.928999999999998</v>
      </c>
      <c r="E34" s="87">
        <f t="shared" si="2"/>
        <v>376.92899999999997</v>
      </c>
      <c r="F34" s="87">
        <f>+H34-G34</f>
        <v>357.25299999999999</v>
      </c>
      <c r="G34" s="86">
        <v>14.676</v>
      </c>
      <c r="H34" s="87">
        <f t="shared" si="0"/>
        <v>371.92899999999997</v>
      </c>
      <c r="I34" s="86">
        <v>5</v>
      </c>
      <c r="J34" s="88">
        <v>104.88</v>
      </c>
      <c r="K34" s="89"/>
      <c r="M34" s="69"/>
      <c r="V34" s="90"/>
      <c r="W34" s="90"/>
      <c r="X34" s="90"/>
      <c r="Y34" s="90"/>
      <c r="Z34" s="90"/>
      <c r="AA34" s="90"/>
      <c r="AB34" s="90"/>
      <c r="AC34" s="90"/>
      <c r="AD34" s="90"/>
    </row>
    <row r="35" spans="1:30" x14ac:dyDescent="0.2">
      <c r="A35" s="1" t="s">
        <v>75</v>
      </c>
      <c r="B35" s="86">
        <f t="shared" si="1"/>
        <v>5</v>
      </c>
      <c r="C35" s="87">
        <v>368</v>
      </c>
      <c r="D35" s="87">
        <v>0</v>
      </c>
      <c r="E35" s="87">
        <f t="shared" si="2"/>
        <v>373</v>
      </c>
      <c r="F35" s="87">
        <f>+H35-G35</f>
        <v>349.69600000000003</v>
      </c>
      <c r="G35" s="86">
        <v>18.303999999999998</v>
      </c>
      <c r="H35" s="87">
        <f t="shared" si="0"/>
        <v>368</v>
      </c>
      <c r="I35" s="86">
        <v>5</v>
      </c>
      <c r="J35" s="88">
        <v>172.81</v>
      </c>
      <c r="K35" s="89"/>
      <c r="M35" s="69"/>
      <c r="V35" s="90"/>
      <c r="W35" s="90"/>
      <c r="X35" s="90"/>
      <c r="Y35" s="90"/>
      <c r="Z35" s="90"/>
      <c r="AA35" s="90"/>
      <c r="AB35" s="90"/>
      <c r="AC35" s="90"/>
      <c r="AD35" s="90"/>
    </row>
    <row r="36" spans="1:30" x14ac:dyDescent="0.2">
      <c r="A36" s="1" t="s">
        <v>76</v>
      </c>
      <c r="B36" s="86">
        <f t="shared" si="1"/>
        <v>5</v>
      </c>
      <c r="C36" s="87">
        <v>377</v>
      </c>
      <c r="D36" s="87">
        <v>0.21018425223599999</v>
      </c>
      <c r="E36" s="87">
        <f t="shared" si="2"/>
        <v>382.21018425223599</v>
      </c>
      <c r="F36" s="87">
        <f t="shared" ref="F36:F42" si="4">+H36-G36</f>
        <v>369.34518425223598</v>
      </c>
      <c r="G36" s="86">
        <v>7.8650000000000002</v>
      </c>
      <c r="H36" s="87">
        <f t="shared" si="0"/>
        <v>377.21018425223599</v>
      </c>
      <c r="I36" s="86">
        <v>5</v>
      </c>
      <c r="J36" s="88">
        <v>152.46</v>
      </c>
      <c r="K36" s="89"/>
      <c r="M36" s="69"/>
      <c r="V36" s="90"/>
      <c r="W36" s="90"/>
      <c r="X36" s="90"/>
      <c r="Y36" s="90"/>
      <c r="Z36" s="90"/>
      <c r="AA36" s="90"/>
      <c r="AB36" s="90"/>
      <c r="AC36" s="90"/>
      <c r="AD36" s="90"/>
    </row>
    <row r="37" spans="1:30" x14ac:dyDescent="0.2">
      <c r="A37" s="1" t="s">
        <v>77</v>
      </c>
      <c r="B37" s="86">
        <f t="shared" si="1"/>
        <v>5</v>
      </c>
      <c r="C37" s="87">
        <v>421</v>
      </c>
      <c r="D37" s="87">
        <v>0.36390593043000002</v>
      </c>
      <c r="E37" s="87">
        <f t="shared" si="2"/>
        <v>426.36390593043001</v>
      </c>
      <c r="F37" s="87">
        <f t="shared" si="4"/>
        <v>414.67190593043</v>
      </c>
      <c r="G37" s="86">
        <v>6.6920000000000002</v>
      </c>
      <c r="H37" s="87">
        <f t="shared" si="0"/>
        <v>421.36390593043001</v>
      </c>
      <c r="I37" s="86">
        <v>5</v>
      </c>
      <c r="J37" s="88">
        <v>151.04</v>
      </c>
      <c r="K37" s="89"/>
      <c r="M37" s="69"/>
      <c r="V37" s="90"/>
      <c r="W37" s="90"/>
      <c r="X37" s="90"/>
      <c r="Y37" s="90"/>
      <c r="Z37" s="90"/>
      <c r="AA37" s="90"/>
      <c r="AB37" s="90"/>
      <c r="AC37" s="90"/>
      <c r="AD37" s="90"/>
    </row>
    <row r="38" spans="1:30" x14ac:dyDescent="0.2">
      <c r="A38" s="1" t="s">
        <v>108</v>
      </c>
      <c r="B38" s="86">
        <f t="shared" si="1"/>
        <v>5</v>
      </c>
      <c r="C38" s="87">
        <v>284</v>
      </c>
      <c r="D38" s="87">
        <v>0</v>
      </c>
      <c r="E38" s="87">
        <f t="shared" si="2"/>
        <v>289</v>
      </c>
      <c r="F38" s="87">
        <f t="shared" si="4"/>
        <v>280.83300000000003</v>
      </c>
      <c r="G38" s="86">
        <v>3.1669999999999998</v>
      </c>
      <c r="H38" s="87">
        <f t="shared" si="0"/>
        <v>284</v>
      </c>
      <c r="I38" s="86">
        <v>5</v>
      </c>
      <c r="J38" s="88">
        <v>219.75</v>
      </c>
      <c r="K38" s="89"/>
      <c r="M38" s="69"/>
      <c r="V38" s="90"/>
      <c r="W38" s="90"/>
      <c r="X38" s="90"/>
      <c r="Y38" s="90"/>
      <c r="Z38" s="90"/>
      <c r="AA38" s="90"/>
      <c r="AB38" s="90"/>
      <c r="AC38" s="90"/>
      <c r="AD38" s="90"/>
    </row>
    <row r="39" spans="1:30" x14ac:dyDescent="0.2">
      <c r="A39" s="1" t="s">
        <v>109</v>
      </c>
      <c r="B39" s="86">
        <f t="shared" si="1"/>
        <v>5</v>
      </c>
      <c r="C39" s="87">
        <v>200</v>
      </c>
      <c r="D39" s="87">
        <v>0.50124285792000001</v>
      </c>
      <c r="E39" s="87">
        <f t="shared" si="2"/>
        <v>205.50124285792</v>
      </c>
      <c r="F39" s="87">
        <f t="shared" si="4"/>
        <v>197.02724285792002</v>
      </c>
      <c r="G39" s="86">
        <v>3.4740000000000002</v>
      </c>
      <c r="H39" s="87">
        <f t="shared" si="0"/>
        <v>200.50124285792</v>
      </c>
      <c r="I39" s="86">
        <v>5</v>
      </c>
      <c r="J39" s="88">
        <v>246.75</v>
      </c>
      <c r="K39" s="89"/>
      <c r="M39" s="69"/>
      <c r="V39" s="90"/>
      <c r="W39" s="90"/>
      <c r="X39" s="90"/>
      <c r="Y39" s="90"/>
      <c r="Z39" s="90"/>
      <c r="AA39" s="90"/>
      <c r="AB39" s="90"/>
      <c r="AC39" s="90"/>
      <c r="AD39" s="90"/>
    </row>
    <row r="40" spans="1:30" x14ac:dyDescent="0.2">
      <c r="A40" s="1" t="s">
        <v>80</v>
      </c>
      <c r="B40" s="86">
        <f t="shared" si="1"/>
        <v>5</v>
      </c>
      <c r="C40" s="87">
        <v>262</v>
      </c>
      <c r="D40" s="87">
        <v>0.43891047780299997</v>
      </c>
      <c r="E40" s="87">
        <f t="shared" si="2"/>
        <v>267.43891047780301</v>
      </c>
      <c r="F40" s="87">
        <f t="shared" si="4"/>
        <v>241.05291047780301</v>
      </c>
      <c r="G40" s="86">
        <v>21.385999999999999</v>
      </c>
      <c r="H40" s="87">
        <f t="shared" si="0"/>
        <v>262.43891047780301</v>
      </c>
      <c r="I40" s="86">
        <v>5</v>
      </c>
      <c r="J40" s="88">
        <v>241.57</v>
      </c>
      <c r="K40" s="89"/>
      <c r="M40" s="69"/>
      <c r="V40" s="90"/>
      <c r="W40" s="90"/>
      <c r="X40" s="90"/>
      <c r="Y40" s="90"/>
      <c r="Z40" s="90"/>
      <c r="AA40" s="90"/>
      <c r="AB40" s="90"/>
      <c r="AC40" s="90"/>
      <c r="AD40" s="90"/>
    </row>
    <row r="41" spans="1:30" x14ac:dyDescent="0.2">
      <c r="A41" s="1" t="s">
        <v>110</v>
      </c>
      <c r="B41" s="86">
        <f>+I40</f>
        <v>5</v>
      </c>
      <c r="C41" s="87">
        <v>265</v>
      </c>
      <c r="D41" s="87">
        <v>11.99</v>
      </c>
      <c r="E41" s="87">
        <f t="shared" si="2"/>
        <v>281.99</v>
      </c>
      <c r="F41" s="87">
        <f t="shared" si="4"/>
        <v>268.48900000000003</v>
      </c>
      <c r="G41" s="86">
        <v>8.5009999999999994</v>
      </c>
      <c r="H41" s="87">
        <f t="shared" si="0"/>
        <v>276.99</v>
      </c>
      <c r="I41" s="86">
        <v>5</v>
      </c>
      <c r="J41" s="88">
        <v>244.94</v>
      </c>
      <c r="K41" s="89"/>
      <c r="M41" s="69"/>
      <c r="V41" s="90"/>
      <c r="W41" s="90"/>
      <c r="X41" s="90"/>
      <c r="Y41" s="90"/>
      <c r="Z41" s="90"/>
      <c r="AA41" s="90"/>
      <c r="AB41" s="90"/>
      <c r="AC41" s="90"/>
      <c r="AD41" s="90"/>
    </row>
    <row r="42" spans="1:30" x14ac:dyDescent="0.2">
      <c r="A42" s="1" t="s">
        <v>82</v>
      </c>
      <c r="B42" s="86">
        <f>+I41</f>
        <v>5</v>
      </c>
      <c r="C42" s="87">
        <v>197.3</v>
      </c>
      <c r="D42" s="87">
        <v>22.504999999999999</v>
      </c>
      <c r="E42" s="87">
        <f t="shared" si="2"/>
        <v>224.80500000000001</v>
      </c>
      <c r="F42" s="87">
        <f t="shared" si="4"/>
        <v>211.61199999999999</v>
      </c>
      <c r="G42" s="86">
        <v>8.1929999999999996</v>
      </c>
      <c r="H42" s="87">
        <f t="shared" si="0"/>
        <v>219.80500000000001</v>
      </c>
      <c r="I42" s="86">
        <v>5</v>
      </c>
      <c r="J42" s="88">
        <v>209.97</v>
      </c>
      <c r="K42" s="89"/>
      <c r="V42" s="90"/>
      <c r="W42" s="90"/>
      <c r="X42" s="90"/>
      <c r="Y42" s="90"/>
      <c r="Z42" s="90"/>
      <c r="AA42" s="90"/>
      <c r="AB42" s="90"/>
      <c r="AC42" s="90"/>
      <c r="AD42" s="90"/>
    </row>
    <row r="43" spans="1:30" x14ac:dyDescent="0.2">
      <c r="A43" s="1" t="s">
        <v>111</v>
      </c>
      <c r="B43" s="86">
        <f>+I42</f>
        <v>5</v>
      </c>
      <c r="C43" s="87">
        <v>278</v>
      </c>
      <c r="D43" s="87">
        <v>23.103999999999999</v>
      </c>
      <c r="E43" s="87">
        <f t="shared" si="2"/>
        <v>306.10399999999998</v>
      </c>
      <c r="F43" s="87">
        <f>+H43-G43</f>
        <v>288.12599999999998</v>
      </c>
      <c r="G43" s="86">
        <v>12.978</v>
      </c>
      <c r="H43" s="87">
        <f t="shared" si="0"/>
        <v>301.10399999999998</v>
      </c>
      <c r="I43" s="86">
        <v>5</v>
      </c>
      <c r="J43" s="88">
        <v>153.16999999999999</v>
      </c>
      <c r="K43" s="89"/>
      <c r="V43" s="90"/>
      <c r="W43" s="90"/>
      <c r="X43" s="90"/>
      <c r="Y43" s="90"/>
      <c r="Z43" s="90"/>
      <c r="AA43" s="90"/>
      <c r="AB43" s="90"/>
      <c r="AC43" s="90"/>
      <c r="AD43" s="90"/>
    </row>
    <row r="44" spans="1:30" x14ac:dyDescent="0.2">
      <c r="A44" s="1" t="s">
        <v>84</v>
      </c>
      <c r="B44" s="86">
        <f>+I43</f>
        <v>5</v>
      </c>
      <c r="C44" s="87">
        <v>285</v>
      </c>
      <c r="D44" s="87">
        <v>13</v>
      </c>
      <c r="E44" s="87">
        <f t="shared" si="2"/>
        <v>303</v>
      </c>
      <c r="F44" s="87">
        <f>+H44-G44</f>
        <v>292.75799999999998</v>
      </c>
      <c r="G44" s="86">
        <v>5.242</v>
      </c>
      <c r="H44" s="87">
        <f t="shared" si="0"/>
        <v>298</v>
      </c>
      <c r="I44" s="86">
        <v>5</v>
      </c>
      <c r="J44" s="88">
        <v>145.1</v>
      </c>
      <c r="K44" s="89"/>
      <c r="M44" s="89"/>
      <c r="V44" s="90"/>
      <c r="W44" s="90"/>
      <c r="X44" s="90"/>
      <c r="Y44" s="90"/>
      <c r="Z44" s="90"/>
      <c r="AA44" s="90"/>
      <c r="AB44" s="90"/>
      <c r="AC44" s="90"/>
      <c r="AD44" s="90"/>
    </row>
    <row r="45" spans="1:30" x14ac:dyDescent="0.2">
      <c r="A45" s="91" t="s">
        <v>85</v>
      </c>
      <c r="B45" s="92">
        <f>+I44</f>
        <v>5</v>
      </c>
      <c r="C45" s="93">
        <v>266.75900000000001</v>
      </c>
      <c r="D45" s="93">
        <v>0.78400000000000003</v>
      </c>
      <c r="E45" s="93">
        <f t="shared" si="2"/>
        <v>272.54300000000001</v>
      </c>
      <c r="F45" s="93">
        <f>+H45-G45</f>
        <v>261.12400000000002</v>
      </c>
      <c r="G45" s="92">
        <v>6.4189999999999996</v>
      </c>
      <c r="H45" s="93">
        <f t="shared" si="0"/>
        <v>267.54300000000001</v>
      </c>
      <c r="I45" s="94">
        <v>5</v>
      </c>
      <c r="J45" s="95">
        <v>173.53</v>
      </c>
      <c r="K45" s="89"/>
      <c r="M45" s="89"/>
      <c r="V45" s="90"/>
      <c r="W45" s="90"/>
      <c r="X45" s="90"/>
      <c r="Y45" s="90"/>
      <c r="Z45" s="90"/>
      <c r="AA45" s="90"/>
      <c r="AB45" s="90"/>
      <c r="AC45" s="90"/>
      <c r="AD45" s="90"/>
    </row>
    <row r="46" spans="1:30" x14ac:dyDescent="0.2">
      <c r="A46" s="91" t="s">
        <v>86</v>
      </c>
      <c r="B46" s="92">
        <v>5</v>
      </c>
      <c r="C46" s="93">
        <v>272.27100000000002</v>
      </c>
      <c r="D46" s="93">
        <v>1.6579999999999999</v>
      </c>
      <c r="E46" s="93">
        <f t="shared" si="2"/>
        <v>278.92900000000003</v>
      </c>
      <c r="F46" s="93">
        <f>+H46-G46</f>
        <v>257.30600000000004</v>
      </c>
      <c r="G46" s="92">
        <v>16.623000000000001</v>
      </c>
      <c r="H46" s="93">
        <f t="shared" si="0"/>
        <v>273.92900000000003</v>
      </c>
      <c r="I46" s="94">
        <v>5</v>
      </c>
      <c r="J46" s="95">
        <v>164.16</v>
      </c>
      <c r="K46" s="89"/>
      <c r="M46" s="89"/>
      <c r="V46" s="90"/>
      <c r="W46" s="90"/>
      <c r="X46" s="90"/>
      <c r="Y46" s="90"/>
      <c r="Z46" s="90"/>
      <c r="AA46" s="90"/>
      <c r="AB46" s="90"/>
      <c r="AC46" s="90"/>
      <c r="AD46" s="90"/>
    </row>
    <row r="47" spans="1:30" x14ac:dyDescent="0.2">
      <c r="A47" s="91" t="s">
        <v>87</v>
      </c>
      <c r="B47" s="92">
        <v>5</v>
      </c>
      <c r="C47" s="93">
        <v>218.25800000000001</v>
      </c>
      <c r="D47" s="93">
        <v>2.504</v>
      </c>
      <c r="E47" s="93">
        <f t="shared" si="2"/>
        <v>225.762</v>
      </c>
      <c r="F47" s="93">
        <f t="shared" ref="F47:F50" si="5">+H47-G47</f>
        <v>198.732</v>
      </c>
      <c r="G47" s="92">
        <v>22.03</v>
      </c>
      <c r="H47" s="93">
        <f t="shared" si="0"/>
        <v>220.762</v>
      </c>
      <c r="I47" s="94">
        <v>5</v>
      </c>
      <c r="J47" s="95">
        <v>187.7</v>
      </c>
      <c r="K47" s="89"/>
      <c r="M47" s="89"/>
      <c r="V47" s="90"/>
      <c r="W47" s="90"/>
      <c r="X47" s="90"/>
      <c r="Y47" s="90"/>
      <c r="Z47" s="90"/>
      <c r="AA47" s="90"/>
      <c r="AB47" s="90"/>
      <c r="AC47" s="90"/>
      <c r="AD47" s="90"/>
    </row>
    <row r="48" spans="1:30" x14ac:dyDescent="0.2">
      <c r="A48" s="91" t="s">
        <v>88</v>
      </c>
      <c r="B48" s="92">
        <v>5</v>
      </c>
      <c r="C48" s="93">
        <v>283.29399999999998</v>
      </c>
      <c r="D48" s="93">
        <v>4.1669999999999998</v>
      </c>
      <c r="E48" s="93">
        <f t="shared" si="2"/>
        <v>292.46099999999996</v>
      </c>
      <c r="F48" s="93">
        <f t="shared" si="5"/>
        <v>256.41999999999996</v>
      </c>
      <c r="G48" s="92">
        <v>31.041</v>
      </c>
      <c r="H48" s="93">
        <f t="shared" si="0"/>
        <v>287.46099999999996</v>
      </c>
      <c r="I48" s="94">
        <v>5</v>
      </c>
      <c r="J48" s="95">
        <v>246.22</v>
      </c>
      <c r="K48" s="89"/>
      <c r="M48" s="89"/>
      <c r="V48" s="90"/>
      <c r="W48" s="90"/>
      <c r="X48" s="90"/>
      <c r="Y48" s="90"/>
      <c r="Z48" s="90"/>
      <c r="AA48" s="90"/>
      <c r="AB48" s="90"/>
      <c r="AC48" s="90"/>
      <c r="AD48" s="90"/>
    </row>
    <row r="49" spans="1:30" x14ac:dyDescent="0.2">
      <c r="A49" s="91" t="s">
        <v>89</v>
      </c>
      <c r="B49" s="92">
        <v>5</v>
      </c>
      <c r="C49" s="93">
        <v>244.71299999999999</v>
      </c>
      <c r="D49" s="93">
        <v>15.221</v>
      </c>
      <c r="E49" s="93">
        <f t="shared" si="2"/>
        <v>264.93399999999997</v>
      </c>
      <c r="F49" s="93">
        <f t="shared" si="5"/>
        <v>229.36199999999997</v>
      </c>
      <c r="G49" s="92">
        <v>30.571999999999999</v>
      </c>
      <c r="H49" s="93">
        <f t="shared" si="0"/>
        <v>259.93399999999997</v>
      </c>
      <c r="I49" s="94">
        <v>5</v>
      </c>
      <c r="J49" s="95">
        <v>279.98</v>
      </c>
      <c r="K49" s="89"/>
      <c r="M49" s="89"/>
      <c r="V49" s="90"/>
      <c r="W49" s="90"/>
      <c r="X49" s="90"/>
      <c r="Y49" s="90"/>
      <c r="Z49" s="90"/>
      <c r="AA49" s="90"/>
      <c r="AB49" s="90"/>
      <c r="AC49" s="90"/>
      <c r="AD49" s="90"/>
    </row>
    <row r="50" spans="1:30" x14ac:dyDescent="0.2">
      <c r="A50" s="91" t="s">
        <v>112</v>
      </c>
      <c r="B50" s="92">
        <v>5</v>
      </c>
      <c r="C50" s="93">
        <v>231.48500000000001</v>
      </c>
      <c r="D50" s="93">
        <v>14.371</v>
      </c>
      <c r="E50" s="93">
        <f t="shared" si="2"/>
        <v>250.85600000000002</v>
      </c>
      <c r="F50" s="93">
        <f t="shared" si="5"/>
        <v>227.04100000000003</v>
      </c>
      <c r="G50" s="92">
        <v>18.815000000000001</v>
      </c>
      <c r="H50" s="93">
        <f t="shared" si="0"/>
        <v>245.85600000000002</v>
      </c>
      <c r="I50" s="94">
        <v>5</v>
      </c>
      <c r="J50" s="95">
        <v>244.34</v>
      </c>
      <c r="K50" s="89"/>
      <c r="M50" s="89"/>
      <c r="V50" s="90"/>
      <c r="W50" s="90"/>
      <c r="X50" s="90"/>
      <c r="Y50" s="90"/>
      <c r="Z50" s="90"/>
      <c r="AA50" s="90"/>
      <c r="AB50" s="90"/>
      <c r="AC50" s="90"/>
      <c r="AD50" s="90"/>
    </row>
    <row r="51" spans="1:30" x14ac:dyDescent="0.2">
      <c r="A51" s="96" t="s">
        <v>113</v>
      </c>
      <c r="B51" s="97">
        <f>I50</f>
        <v>5</v>
      </c>
      <c r="C51" s="98">
        <v>239.202</v>
      </c>
      <c r="D51" s="98">
        <v>20</v>
      </c>
      <c r="E51" s="98">
        <f t="shared" si="2"/>
        <v>264.202</v>
      </c>
      <c r="F51" s="98">
        <v>239</v>
      </c>
      <c r="G51" s="97">
        <v>20</v>
      </c>
      <c r="H51" s="98">
        <f>+E51-I51</f>
        <v>259.202</v>
      </c>
      <c r="I51" s="99">
        <v>5</v>
      </c>
      <c r="J51" s="100">
        <v>235</v>
      </c>
      <c r="K51" s="89"/>
      <c r="M51" s="89"/>
      <c r="V51" s="90"/>
      <c r="W51" s="90"/>
      <c r="X51" s="90"/>
      <c r="Y51" s="90"/>
      <c r="Z51" s="90"/>
      <c r="AA51" s="90"/>
      <c r="AB51" s="90"/>
      <c r="AC51" s="90"/>
      <c r="AD51" s="90"/>
    </row>
    <row r="52" spans="1:30" s="85" customFormat="1" ht="12" customHeight="1" x14ac:dyDescent="0.2">
      <c r="A52" s="48" t="s">
        <v>114</v>
      </c>
      <c r="V52" s="90"/>
      <c r="W52" s="90"/>
      <c r="X52" s="90"/>
      <c r="Y52" s="90"/>
      <c r="Z52" s="90"/>
      <c r="AA52" s="90"/>
      <c r="AB52" s="90"/>
      <c r="AC52" s="90"/>
    </row>
    <row r="53" spans="1:30" s="85" customFormat="1" ht="12" customHeight="1" x14ac:dyDescent="0.2">
      <c r="A53" s="48" t="s">
        <v>115</v>
      </c>
    </row>
    <row r="54" spans="1:30" ht="10.199999999999999" customHeight="1" x14ac:dyDescent="0.2">
      <c r="A54" s="48" t="s">
        <v>116</v>
      </c>
      <c r="K54" s="41"/>
    </row>
    <row r="55" spans="1:30" ht="10.199999999999999" customHeight="1" x14ac:dyDescent="0.2">
      <c r="J55" s="53" t="s">
        <v>23</v>
      </c>
    </row>
  </sheetData>
  <pageMargins left="0.75" right="0.75" top="1" bottom="1" header="0.5" footer="0.5"/>
  <pageSetup scale="84" firstPageNumber="23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11192-44C3-48A0-9E66-544F5EE30AA4}">
  <sheetPr>
    <pageSetUpPr fitToPage="1"/>
  </sheetPr>
  <dimension ref="A1:AF56"/>
  <sheetViews>
    <sheetView zoomScaleNormal="100" zoomScaleSheetLayoutView="100" workbookViewId="0">
      <pane ySplit="6" topLeftCell="A22" activePane="bottomLeft" state="frozen"/>
      <selection pane="bottomLeft"/>
    </sheetView>
  </sheetViews>
  <sheetFormatPr defaultRowHeight="10.199999999999999" x14ac:dyDescent="0.2"/>
  <cols>
    <col min="1" max="1" width="12.28515625" customWidth="1"/>
    <col min="2" max="9" width="12.85546875" customWidth="1"/>
    <col min="10" max="10" width="15.85546875" customWidth="1"/>
    <col min="11" max="11" width="14" customWidth="1"/>
  </cols>
  <sheetData>
    <row r="1" spans="1:12" x14ac:dyDescent="0.2">
      <c r="A1" s="54" t="s">
        <v>6</v>
      </c>
      <c r="B1" s="17"/>
      <c r="C1" s="17"/>
      <c r="D1" s="17"/>
      <c r="E1" s="17"/>
      <c r="F1" s="17"/>
      <c r="G1" s="17"/>
      <c r="H1" s="17"/>
      <c r="I1" s="17"/>
      <c r="J1" s="17"/>
    </row>
    <row r="2" spans="1:12" x14ac:dyDescent="0.2">
      <c r="A2" s="33" t="s">
        <v>97</v>
      </c>
      <c r="B2" s="19"/>
      <c r="C2" s="23" t="s">
        <v>26</v>
      </c>
      <c r="D2" s="23"/>
      <c r="E2" s="23"/>
      <c r="F2" s="19"/>
      <c r="G2" s="23" t="s">
        <v>98</v>
      </c>
      <c r="H2" s="26"/>
      <c r="I2" s="33" t="s">
        <v>28</v>
      </c>
      <c r="J2" s="101" t="s">
        <v>29</v>
      </c>
    </row>
    <row r="3" spans="1:12" x14ac:dyDescent="0.2">
      <c r="A3" s="33" t="s">
        <v>30</v>
      </c>
      <c r="B3" s="56" t="s">
        <v>31</v>
      </c>
      <c r="C3" s="33" t="s">
        <v>16</v>
      </c>
      <c r="D3" s="33" t="s">
        <v>32</v>
      </c>
      <c r="E3" s="33" t="s">
        <v>33</v>
      </c>
      <c r="F3" s="56" t="s">
        <v>101</v>
      </c>
      <c r="G3" s="33" t="s">
        <v>36</v>
      </c>
      <c r="H3" s="57" t="s">
        <v>33</v>
      </c>
      <c r="I3" s="33" t="s">
        <v>37</v>
      </c>
      <c r="J3" s="56" t="s">
        <v>117</v>
      </c>
    </row>
    <row r="4" spans="1:12" x14ac:dyDescent="0.2">
      <c r="A4" s="33" t="s">
        <v>103</v>
      </c>
      <c r="B4" s="56" t="s">
        <v>37</v>
      </c>
      <c r="C4" s="33"/>
      <c r="D4" s="33"/>
      <c r="E4" s="33"/>
      <c r="F4" s="56"/>
      <c r="G4" s="33"/>
      <c r="H4" s="57"/>
      <c r="I4" s="33"/>
      <c r="J4" s="56" t="s">
        <v>118</v>
      </c>
    </row>
    <row r="5" spans="1:12" x14ac:dyDescent="0.2">
      <c r="A5" s="55"/>
      <c r="B5" s="59"/>
      <c r="C5" s="55"/>
      <c r="D5" s="55"/>
      <c r="E5" s="55"/>
      <c r="F5" s="59"/>
      <c r="G5" s="55"/>
      <c r="H5" s="60"/>
      <c r="I5" s="55"/>
      <c r="J5" s="59" t="s">
        <v>119</v>
      </c>
    </row>
    <row r="6" spans="1:12" x14ac:dyDescent="0.2">
      <c r="A6" s="102"/>
      <c r="B6" s="102"/>
      <c r="C6" s="30"/>
      <c r="D6" s="30"/>
      <c r="E6" s="30"/>
      <c r="F6" s="103" t="s">
        <v>45</v>
      </c>
      <c r="G6" s="30"/>
      <c r="H6" s="30"/>
      <c r="I6" s="30"/>
      <c r="J6" s="29" t="s">
        <v>120</v>
      </c>
    </row>
    <row r="7" spans="1:12" x14ac:dyDescent="0.2">
      <c r="B7" s="104"/>
      <c r="C7" s="105"/>
      <c r="D7" s="105"/>
      <c r="E7" s="105"/>
      <c r="F7" s="105"/>
      <c r="G7" s="105"/>
      <c r="H7" s="105"/>
      <c r="I7" s="105"/>
      <c r="J7" s="32"/>
    </row>
    <row r="8" spans="1:12" x14ac:dyDescent="0.2">
      <c r="A8" s="1" t="s">
        <v>47</v>
      </c>
      <c r="B8" s="87">
        <v>161</v>
      </c>
      <c r="C8" s="87">
        <v>657</v>
      </c>
      <c r="D8" s="87">
        <v>0</v>
      </c>
      <c r="E8" s="87">
        <f>SUM(B8:D8)</f>
        <v>818</v>
      </c>
      <c r="F8" s="87">
        <f t="shared" ref="F8:F41" si="0">+H8-G8</f>
        <v>64.11099999999999</v>
      </c>
      <c r="G8" s="87">
        <v>664.096</v>
      </c>
      <c r="H8" s="87">
        <f t="shared" ref="H8:H46" si="1">+E8-I8</f>
        <v>728.20699999999999</v>
      </c>
      <c r="I8" s="87">
        <v>89.793000000000006</v>
      </c>
      <c r="J8" s="106">
        <v>26.95</v>
      </c>
      <c r="L8" s="107"/>
    </row>
    <row r="9" spans="1:12" x14ac:dyDescent="0.2">
      <c r="A9" s="1" t="s">
        <v>49</v>
      </c>
      <c r="B9" s="87">
        <f t="shared" ref="B9:B40" si="2">+I8</f>
        <v>89.793000000000006</v>
      </c>
      <c r="C9" s="87">
        <v>302.03321399999999</v>
      </c>
      <c r="D9" s="87">
        <v>0</v>
      </c>
      <c r="E9" s="87">
        <f>SUM(B9:D9)</f>
        <v>391.82621399999999</v>
      </c>
      <c r="F9" s="87">
        <f t="shared" si="0"/>
        <v>138.03221400000001</v>
      </c>
      <c r="G9" s="87">
        <v>226.49</v>
      </c>
      <c r="H9" s="87">
        <f t="shared" si="1"/>
        <v>364.52221400000002</v>
      </c>
      <c r="I9" s="87">
        <v>27.303999999999998</v>
      </c>
      <c r="J9" s="106">
        <v>24.885000000000002</v>
      </c>
      <c r="L9" s="107"/>
    </row>
    <row r="10" spans="1:12" x14ac:dyDescent="0.2">
      <c r="A10" s="1" t="s">
        <v>50</v>
      </c>
      <c r="B10" s="87">
        <f t="shared" si="2"/>
        <v>27.303999999999998</v>
      </c>
      <c r="C10" s="87">
        <v>668.00046599999996</v>
      </c>
      <c r="D10" s="87">
        <v>0</v>
      </c>
      <c r="E10" s="87">
        <f t="shared" ref="E10:E50" si="3">SUM(B10:D10)</f>
        <v>695.30446599999993</v>
      </c>
      <c r="F10" s="87">
        <f t="shared" si="0"/>
        <v>95.554465999999934</v>
      </c>
      <c r="G10" s="87">
        <v>504.36099999999999</v>
      </c>
      <c r="H10" s="87">
        <f t="shared" si="1"/>
        <v>599.91546599999992</v>
      </c>
      <c r="I10" s="87">
        <v>95.388999999999996</v>
      </c>
      <c r="J10" s="106">
        <v>21.38</v>
      </c>
      <c r="L10" s="107"/>
    </row>
    <row r="11" spans="1:12" x14ac:dyDescent="0.2">
      <c r="A11" s="1" t="s">
        <v>51</v>
      </c>
      <c r="B11" s="87">
        <f t="shared" si="2"/>
        <v>95.388999999999996</v>
      </c>
      <c r="C11" s="87">
        <v>449.74288799999999</v>
      </c>
      <c r="D11" s="87">
        <v>0.98299999999999998</v>
      </c>
      <c r="E11" s="87">
        <f t="shared" si="3"/>
        <v>546.11488799999995</v>
      </c>
      <c r="F11" s="87">
        <f t="shared" si="0"/>
        <v>117.01288799999992</v>
      </c>
      <c r="G11" s="87">
        <v>414.84800000000001</v>
      </c>
      <c r="H11" s="87">
        <f t="shared" si="1"/>
        <v>531.86088799999993</v>
      </c>
      <c r="I11" s="87">
        <v>14.254</v>
      </c>
      <c r="J11" s="106">
        <v>32.33</v>
      </c>
      <c r="L11" s="107"/>
    </row>
    <row r="12" spans="1:12" x14ac:dyDescent="0.2">
      <c r="A12" s="1" t="s">
        <v>52</v>
      </c>
      <c r="B12" s="87">
        <f t="shared" si="2"/>
        <v>14.254</v>
      </c>
      <c r="C12" s="87">
        <v>482.81221799999997</v>
      </c>
      <c r="D12" s="87">
        <v>8.8999999999999996E-2</v>
      </c>
      <c r="E12" s="87">
        <f t="shared" si="3"/>
        <v>497.15521799999999</v>
      </c>
      <c r="F12" s="87">
        <f t="shared" si="0"/>
        <v>144.53021799999999</v>
      </c>
      <c r="G12" s="87">
        <v>287.08199999999999</v>
      </c>
      <c r="H12" s="87">
        <f t="shared" si="1"/>
        <v>431.61221799999998</v>
      </c>
      <c r="I12" s="87">
        <v>65.543000000000006</v>
      </c>
      <c r="J12" s="106">
        <v>30.01</v>
      </c>
      <c r="L12" s="107"/>
    </row>
    <row r="13" spans="1:12" x14ac:dyDescent="0.2">
      <c r="A13" s="1" t="s">
        <v>53</v>
      </c>
      <c r="B13" s="87">
        <f t="shared" si="2"/>
        <v>65.543000000000006</v>
      </c>
      <c r="C13" s="87">
        <v>584.22483</v>
      </c>
      <c r="D13" s="87">
        <v>0.23100000000000001</v>
      </c>
      <c r="E13" s="87">
        <f t="shared" si="3"/>
        <v>649.99883</v>
      </c>
      <c r="F13" s="87">
        <f t="shared" si="0"/>
        <v>143.31483000000003</v>
      </c>
      <c r="G13" s="87">
        <v>452.93200000000002</v>
      </c>
      <c r="H13" s="87">
        <f t="shared" si="1"/>
        <v>596.24683000000005</v>
      </c>
      <c r="I13" s="87">
        <v>53.752000000000002</v>
      </c>
      <c r="J13" s="106">
        <v>19.100000000000001</v>
      </c>
      <c r="L13" s="107"/>
    </row>
    <row r="14" spans="1:12" x14ac:dyDescent="0.2">
      <c r="A14" s="1" t="s">
        <v>54</v>
      </c>
      <c r="B14" s="87">
        <f t="shared" si="2"/>
        <v>53.752000000000002</v>
      </c>
      <c r="C14" s="87">
        <v>587.00585775197305</v>
      </c>
      <c r="D14" s="87">
        <v>2.5999999999999999E-2</v>
      </c>
      <c r="E14" s="87">
        <f t="shared" si="3"/>
        <v>640.78385775197296</v>
      </c>
      <c r="F14" s="87">
        <f t="shared" si="0"/>
        <v>185.21285775197299</v>
      </c>
      <c r="G14" s="87">
        <v>343.15600000000001</v>
      </c>
      <c r="H14" s="87">
        <f t="shared" si="1"/>
        <v>528.368857751973</v>
      </c>
      <c r="I14" s="87">
        <v>112.41500000000001</v>
      </c>
      <c r="J14" s="106">
        <v>15.99</v>
      </c>
      <c r="L14" s="107"/>
    </row>
    <row r="15" spans="1:12" x14ac:dyDescent="0.2">
      <c r="A15" s="1" t="s">
        <v>55</v>
      </c>
      <c r="B15" s="87">
        <f t="shared" si="2"/>
        <v>112.41500000000001</v>
      </c>
      <c r="C15" s="87">
        <v>831</v>
      </c>
      <c r="D15" s="87">
        <v>33.44</v>
      </c>
      <c r="E15" s="87">
        <f t="shared" si="3"/>
        <v>976.85500000000002</v>
      </c>
      <c r="F15" s="87">
        <f t="shared" si="0"/>
        <v>116.80899999999997</v>
      </c>
      <c r="G15" s="87">
        <v>702.79100000000005</v>
      </c>
      <c r="H15" s="87">
        <f t="shared" si="1"/>
        <v>819.6</v>
      </c>
      <c r="I15" s="87">
        <v>157.255</v>
      </c>
      <c r="J15" s="106">
        <v>23.49</v>
      </c>
      <c r="L15" s="107"/>
    </row>
    <row r="16" spans="1:12" x14ac:dyDescent="0.2">
      <c r="A16" s="1" t="s">
        <v>56</v>
      </c>
      <c r="B16" s="87">
        <f t="shared" si="2"/>
        <v>157.255</v>
      </c>
      <c r="C16" s="87">
        <v>518</v>
      </c>
      <c r="D16" s="87">
        <v>18.350999999999999</v>
      </c>
      <c r="E16" s="87">
        <f t="shared" si="3"/>
        <v>693.60599999999999</v>
      </c>
      <c r="F16" s="87">
        <f t="shared" si="0"/>
        <v>144.60339839999995</v>
      </c>
      <c r="G16" s="87">
        <v>468.048</v>
      </c>
      <c r="H16" s="87">
        <f t="shared" si="1"/>
        <v>612.65139839999995</v>
      </c>
      <c r="I16" s="87">
        <v>80.954601600000004</v>
      </c>
      <c r="J16" s="106">
        <v>22.66</v>
      </c>
      <c r="L16" s="107"/>
    </row>
    <row r="17" spans="1:32" x14ac:dyDescent="0.2">
      <c r="A17" s="1" t="s">
        <v>57</v>
      </c>
      <c r="B17" s="87">
        <f t="shared" si="2"/>
        <v>80.954601600000004</v>
      </c>
      <c r="C17" s="87">
        <v>475</v>
      </c>
      <c r="D17" s="87">
        <v>4.5170000000000003</v>
      </c>
      <c r="E17" s="87">
        <f t="shared" si="3"/>
        <v>560.4716016000001</v>
      </c>
      <c r="F17" s="87">
        <f t="shared" si="0"/>
        <v>172.6376016000001</v>
      </c>
      <c r="G17" s="87">
        <v>349.834</v>
      </c>
      <c r="H17" s="87">
        <f t="shared" si="1"/>
        <v>522.4716016000001</v>
      </c>
      <c r="I17" s="87">
        <v>38</v>
      </c>
      <c r="J17" s="106">
        <v>24.37</v>
      </c>
      <c r="L17" s="107"/>
      <c r="V17" s="37"/>
      <c r="W17" s="37"/>
      <c r="X17" s="37"/>
      <c r="Y17" s="37"/>
      <c r="Z17" s="37"/>
      <c r="AA17" s="37"/>
      <c r="AB17" s="37"/>
      <c r="AC17" s="37"/>
      <c r="AD17" s="37"/>
      <c r="AE17" s="107"/>
      <c r="AF17" s="107"/>
    </row>
    <row r="18" spans="1:32" x14ac:dyDescent="0.2">
      <c r="A18" s="1" t="s">
        <v>58</v>
      </c>
      <c r="B18" s="87">
        <f t="shared" si="2"/>
        <v>38</v>
      </c>
      <c r="C18" s="87">
        <v>535.72314600000004</v>
      </c>
      <c r="D18" s="87">
        <v>32.832000000000001</v>
      </c>
      <c r="E18" s="87">
        <f t="shared" si="3"/>
        <v>606.55514600000004</v>
      </c>
      <c r="F18" s="87">
        <f t="shared" si="0"/>
        <v>200.71214600000002</v>
      </c>
      <c r="G18" s="87">
        <v>358.84300000000002</v>
      </c>
      <c r="H18" s="87">
        <f t="shared" si="1"/>
        <v>559.55514600000004</v>
      </c>
      <c r="I18" s="87">
        <v>47</v>
      </c>
      <c r="J18" s="106">
        <v>23.67</v>
      </c>
      <c r="L18" s="10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2" x14ac:dyDescent="0.2">
      <c r="A19" s="1" t="s">
        <v>59</v>
      </c>
      <c r="B19" s="87">
        <f t="shared" si="2"/>
        <v>47</v>
      </c>
      <c r="C19" s="87">
        <v>911</v>
      </c>
      <c r="D19" s="87">
        <v>8.8916064932520005</v>
      </c>
      <c r="E19" s="87">
        <f t="shared" si="3"/>
        <v>966.89160649325197</v>
      </c>
      <c r="F19" s="87">
        <f t="shared" si="0"/>
        <v>340.16772749725192</v>
      </c>
      <c r="G19" s="87">
        <v>526.72387899600005</v>
      </c>
      <c r="H19" s="87">
        <f t="shared" si="1"/>
        <v>866.89160649325197</v>
      </c>
      <c r="I19" s="87">
        <v>100</v>
      </c>
      <c r="J19" s="106">
        <v>21.63</v>
      </c>
      <c r="L19" s="10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2" x14ac:dyDescent="0.2">
      <c r="A20" s="1" t="s">
        <v>60</v>
      </c>
      <c r="B20" s="87">
        <f t="shared" si="2"/>
        <v>100</v>
      </c>
      <c r="C20" s="87">
        <v>729.6</v>
      </c>
      <c r="D20" s="87">
        <v>0.15870000000000001</v>
      </c>
      <c r="E20" s="87">
        <f t="shared" si="3"/>
        <v>829.75869999999998</v>
      </c>
      <c r="F20" s="87">
        <f t="shared" si="0"/>
        <v>187.74270000000001</v>
      </c>
      <c r="G20" s="87">
        <v>586.11599999999999</v>
      </c>
      <c r="H20" s="87">
        <f t="shared" si="1"/>
        <v>773.8587</v>
      </c>
      <c r="I20" s="87">
        <v>55.9</v>
      </c>
      <c r="J20" s="106">
        <v>25.37</v>
      </c>
      <c r="L20" s="10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2" x14ac:dyDescent="0.2">
      <c r="A21" s="1" t="s">
        <v>61</v>
      </c>
      <c r="B21" s="87">
        <f t="shared" si="2"/>
        <v>55.9</v>
      </c>
      <c r="C21" s="87">
        <v>580</v>
      </c>
      <c r="D21" s="87">
        <v>7.7240000000000002</v>
      </c>
      <c r="E21" s="87">
        <f t="shared" si="3"/>
        <v>643.62400000000002</v>
      </c>
      <c r="F21" s="87">
        <f t="shared" si="0"/>
        <v>128.97726029800009</v>
      </c>
      <c r="G21" s="87">
        <v>450.05373970199997</v>
      </c>
      <c r="H21" s="87">
        <f t="shared" si="1"/>
        <v>579.03100000000006</v>
      </c>
      <c r="I21" s="87">
        <v>64.593000000000004</v>
      </c>
      <c r="J21" s="106">
        <v>31.08</v>
      </c>
      <c r="L21" s="10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2" x14ac:dyDescent="0.2">
      <c r="A22" s="1" t="s">
        <v>62</v>
      </c>
      <c r="B22" s="87">
        <f t="shared" si="2"/>
        <v>64.593000000000004</v>
      </c>
      <c r="C22" s="87">
        <v>1165</v>
      </c>
      <c r="D22" s="87">
        <v>1.2090000000000001</v>
      </c>
      <c r="E22" s="87">
        <f t="shared" si="3"/>
        <v>1230.8020000000001</v>
      </c>
      <c r="F22" s="87">
        <f t="shared" si="0"/>
        <v>171.11100000000022</v>
      </c>
      <c r="G22" s="87">
        <v>978.04200000000003</v>
      </c>
      <c r="H22" s="87">
        <f t="shared" si="1"/>
        <v>1149.1530000000002</v>
      </c>
      <c r="I22" s="87">
        <v>81.649000000000001</v>
      </c>
      <c r="J22" s="106">
        <v>28.1</v>
      </c>
      <c r="L22" s="10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2" x14ac:dyDescent="0.2">
      <c r="A23" s="1" t="s">
        <v>63</v>
      </c>
      <c r="B23" s="87">
        <f t="shared" si="2"/>
        <v>81.649000000000001</v>
      </c>
      <c r="C23" s="87">
        <v>859.79399999999998</v>
      </c>
      <c r="D23" s="87">
        <v>2.028232</v>
      </c>
      <c r="E23" s="87">
        <f t="shared" si="3"/>
        <v>943.47123199999999</v>
      </c>
      <c r="F23" s="87">
        <f t="shared" si="0"/>
        <v>168.71923200000003</v>
      </c>
      <c r="G23" s="87">
        <v>627.31799999999998</v>
      </c>
      <c r="H23" s="87">
        <f t="shared" si="1"/>
        <v>796.03723200000002</v>
      </c>
      <c r="I23" s="87">
        <v>147.434</v>
      </c>
      <c r="J23" s="106">
        <v>25.4</v>
      </c>
      <c r="L23" s="10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2" x14ac:dyDescent="0.2">
      <c r="A24" s="1" t="s">
        <v>64</v>
      </c>
      <c r="B24" s="87">
        <f t="shared" si="2"/>
        <v>147.434</v>
      </c>
      <c r="C24" s="87">
        <v>839.95259999999996</v>
      </c>
      <c r="D24" s="87">
        <v>21.9666344</v>
      </c>
      <c r="E24" s="87">
        <f t="shared" si="3"/>
        <v>1009.3532343999999</v>
      </c>
      <c r="F24" s="87">
        <f t="shared" si="0"/>
        <v>207.29923439999993</v>
      </c>
      <c r="G24" s="87">
        <v>708.90499999999997</v>
      </c>
      <c r="H24" s="87">
        <f t="shared" si="1"/>
        <v>916.2042343999999</v>
      </c>
      <c r="I24" s="87">
        <v>93.149000000000001</v>
      </c>
      <c r="J24" s="106">
        <v>22.64</v>
      </c>
      <c r="L24" s="10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2" x14ac:dyDescent="0.2">
      <c r="A25" s="1" t="s">
        <v>65</v>
      </c>
      <c r="B25" s="87">
        <f t="shared" si="2"/>
        <v>93.149000000000001</v>
      </c>
      <c r="C25" s="87">
        <v>959.00099999999998</v>
      </c>
      <c r="D25" s="87">
        <v>7.6764172000000004</v>
      </c>
      <c r="E25" s="87">
        <f t="shared" si="3"/>
        <v>1059.8264172000002</v>
      </c>
      <c r="F25" s="87">
        <f t="shared" si="0"/>
        <v>185.51741720000007</v>
      </c>
      <c r="G25" s="87">
        <v>814.73900000000003</v>
      </c>
      <c r="H25" s="87">
        <f t="shared" si="1"/>
        <v>1000.2564172000001</v>
      </c>
      <c r="I25" s="87">
        <v>59.57</v>
      </c>
      <c r="J25" s="106">
        <v>27</v>
      </c>
      <c r="L25" s="10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2" x14ac:dyDescent="0.2">
      <c r="A26" s="1" t="s">
        <v>66</v>
      </c>
      <c r="B26" s="87">
        <f t="shared" si="2"/>
        <v>59.57</v>
      </c>
      <c r="C26" s="87">
        <v>1090</v>
      </c>
      <c r="D26" s="87">
        <v>5.1909999999999998</v>
      </c>
      <c r="E26" s="87">
        <f t="shared" si="3"/>
        <v>1154.761</v>
      </c>
      <c r="F26" s="87">
        <f t="shared" si="0"/>
        <v>233.54100000000005</v>
      </c>
      <c r="G26" s="87">
        <v>799.79399999999998</v>
      </c>
      <c r="H26" s="87">
        <f t="shared" si="1"/>
        <v>1033.335</v>
      </c>
      <c r="I26" s="87">
        <v>121.426</v>
      </c>
      <c r="J26" s="106">
        <v>20.100000000000001</v>
      </c>
      <c r="L26" s="10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2" x14ac:dyDescent="0.2">
      <c r="A27" s="1" t="s">
        <v>67</v>
      </c>
      <c r="B27" s="87">
        <f t="shared" si="2"/>
        <v>121.426</v>
      </c>
      <c r="C27" s="87">
        <v>1021.0505075550863</v>
      </c>
      <c r="D27" s="87">
        <v>4.3879999999999999</v>
      </c>
      <c r="E27" s="87">
        <f t="shared" si="3"/>
        <v>1146.8645075550862</v>
      </c>
      <c r="F27" s="87">
        <f t="shared" si="0"/>
        <v>359.73219644008623</v>
      </c>
      <c r="G27" s="87">
        <v>630.48331111499999</v>
      </c>
      <c r="H27" s="87">
        <f t="shared" si="1"/>
        <v>990.21550755508622</v>
      </c>
      <c r="I27" s="87">
        <v>156.649</v>
      </c>
      <c r="J27" s="106">
        <v>16.68</v>
      </c>
      <c r="L27" s="10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2" x14ac:dyDescent="0.2">
      <c r="A28" s="1" t="s">
        <v>68</v>
      </c>
      <c r="B28" s="87">
        <f t="shared" si="2"/>
        <v>156.649</v>
      </c>
      <c r="C28" s="87">
        <v>854</v>
      </c>
      <c r="D28" s="87">
        <v>7.9328913425999996</v>
      </c>
      <c r="E28" s="87">
        <f t="shared" si="3"/>
        <v>1018.5818913426</v>
      </c>
      <c r="F28" s="87">
        <f t="shared" si="0"/>
        <v>337.59389134260005</v>
      </c>
      <c r="G28" s="87">
        <v>544.87699999999995</v>
      </c>
      <c r="H28" s="87">
        <f t="shared" si="1"/>
        <v>882.4708913426</v>
      </c>
      <c r="I28" s="87">
        <v>136.11099999999999</v>
      </c>
      <c r="J28" s="106">
        <v>15.89</v>
      </c>
      <c r="L28" s="10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2" x14ac:dyDescent="0.2">
      <c r="A29" s="1" t="s">
        <v>69</v>
      </c>
      <c r="B29" s="87">
        <f t="shared" si="2"/>
        <v>136.11099999999999</v>
      </c>
      <c r="C29" s="87">
        <v>669</v>
      </c>
      <c r="D29" s="87">
        <v>36.216648367200001</v>
      </c>
      <c r="E29" s="87">
        <f t="shared" si="3"/>
        <v>841.32764836720003</v>
      </c>
      <c r="F29" s="87">
        <f t="shared" si="0"/>
        <v>365.67364836720003</v>
      </c>
      <c r="G29" s="87">
        <v>452.84199999999998</v>
      </c>
      <c r="H29" s="87">
        <f t="shared" si="1"/>
        <v>818.51564836720001</v>
      </c>
      <c r="I29" s="87">
        <v>22.812000000000001</v>
      </c>
      <c r="J29" s="106">
        <v>23.25</v>
      </c>
      <c r="L29" s="10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2" x14ac:dyDescent="0.2">
      <c r="A30" s="1" t="s">
        <v>70</v>
      </c>
      <c r="B30" s="87">
        <f t="shared" si="2"/>
        <v>22.812000000000001</v>
      </c>
      <c r="C30" s="87">
        <v>321</v>
      </c>
      <c r="D30" s="87">
        <v>60.750999999999998</v>
      </c>
      <c r="E30" s="87">
        <f t="shared" si="3"/>
        <v>404.56299999999999</v>
      </c>
      <c r="F30" s="87">
        <f t="shared" si="0"/>
        <v>264.21800000000002</v>
      </c>
      <c r="G30" s="87">
        <v>113.44499999999999</v>
      </c>
      <c r="H30" s="87">
        <f t="shared" si="1"/>
        <v>377.66300000000001</v>
      </c>
      <c r="I30" s="87">
        <v>26.9</v>
      </c>
      <c r="J30" s="106">
        <v>33.11</v>
      </c>
      <c r="L30" s="10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2" x14ac:dyDescent="0.2">
      <c r="A31" s="1" t="s">
        <v>71</v>
      </c>
      <c r="B31" s="87">
        <f t="shared" si="2"/>
        <v>26.9</v>
      </c>
      <c r="C31" s="87">
        <v>564</v>
      </c>
      <c r="D31" s="87">
        <v>25.37</v>
      </c>
      <c r="E31" s="87">
        <f t="shared" si="3"/>
        <v>616.27</v>
      </c>
      <c r="F31" s="87">
        <f t="shared" si="0"/>
        <v>339.62800000000004</v>
      </c>
      <c r="G31" s="87">
        <v>236.74199999999999</v>
      </c>
      <c r="H31" s="87">
        <f t="shared" si="1"/>
        <v>576.37</v>
      </c>
      <c r="I31" s="87">
        <v>39.9</v>
      </c>
      <c r="J31" s="106">
        <v>33.409999999999997</v>
      </c>
      <c r="L31" s="10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2" x14ac:dyDescent="0.2">
      <c r="A32" s="1" t="s">
        <v>72</v>
      </c>
      <c r="B32" s="87">
        <f t="shared" si="2"/>
        <v>39.9</v>
      </c>
      <c r="C32" s="87">
        <v>255</v>
      </c>
      <c r="D32" s="87">
        <v>75.400999999999996</v>
      </c>
      <c r="E32" s="87">
        <f t="shared" si="3"/>
        <v>370.30099999999999</v>
      </c>
      <c r="F32" s="87">
        <f t="shared" si="0"/>
        <v>222.98199999999997</v>
      </c>
      <c r="G32" s="87">
        <v>125.024</v>
      </c>
      <c r="H32" s="87">
        <f t="shared" si="1"/>
        <v>348.00599999999997</v>
      </c>
      <c r="I32" s="87">
        <v>22.295000000000002</v>
      </c>
      <c r="J32" s="106">
        <v>43.78</v>
      </c>
      <c r="L32" s="10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x14ac:dyDescent="0.2">
      <c r="A33" s="1" t="s">
        <v>73</v>
      </c>
      <c r="B33" s="87">
        <f t="shared" si="2"/>
        <v>22.295000000000002</v>
      </c>
      <c r="C33" s="87">
        <v>553</v>
      </c>
      <c r="D33" s="87">
        <v>56.463000000000001</v>
      </c>
      <c r="E33" s="87">
        <f t="shared" si="3"/>
        <v>631.75799999999992</v>
      </c>
      <c r="F33" s="87">
        <f t="shared" si="0"/>
        <v>367.64899999999994</v>
      </c>
      <c r="G33" s="87">
        <v>210.00299999999999</v>
      </c>
      <c r="H33" s="87">
        <f t="shared" si="1"/>
        <v>577.65199999999993</v>
      </c>
      <c r="I33" s="87">
        <v>54.106000000000002</v>
      </c>
      <c r="J33" s="106">
        <v>37.72</v>
      </c>
      <c r="L33" s="10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x14ac:dyDescent="0.2">
      <c r="A34" s="1" t="s">
        <v>74</v>
      </c>
      <c r="B34" s="87">
        <f t="shared" si="2"/>
        <v>54.106000000000002</v>
      </c>
      <c r="C34" s="87">
        <v>600</v>
      </c>
      <c r="D34" s="87">
        <v>155.797</v>
      </c>
      <c r="E34" s="87">
        <f t="shared" si="3"/>
        <v>809.90300000000002</v>
      </c>
      <c r="F34" s="87">
        <f t="shared" si="0"/>
        <v>580.06500000000005</v>
      </c>
      <c r="G34" s="87">
        <v>169.93799999999999</v>
      </c>
      <c r="H34" s="87">
        <f t="shared" si="1"/>
        <v>750.00300000000004</v>
      </c>
      <c r="I34" s="87">
        <v>59.9</v>
      </c>
      <c r="J34" s="106">
        <v>58.03</v>
      </c>
      <c r="L34" s="10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x14ac:dyDescent="0.2">
      <c r="A35" s="1" t="s">
        <v>75</v>
      </c>
      <c r="B35" s="87">
        <f t="shared" si="2"/>
        <v>59.9</v>
      </c>
      <c r="C35" s="87">
        <v>632</v>
      </c>
      <c r="D35" s="87">
        <v>103.49299999999999</v>
      </c>
      <c r="E35" s="87">
        <f t="shared" si="3"/>
        <v>795.39300000000003</v>
      </c>
      <c r="F35" s="87">
        <f t="shared" si="0"/>
        <v>600.00099999999998</v>
      </c>
      <c r="G35" s="87">
        <v>169.06700000000001</v>
      </c>
      <c r="H35" s="87">
        <f t="shared" si="1"/>
        <v>769.06799999999998</v>
      </c>
      <c r="I35" s="87">
        <v>26.324999999999999</v>
      </c>
      <c r="J35" s="106">
        <v>91.15</v>
      </c>
      <c r="L35" s="10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x14ac:dyDescent="0.2">
      <c r="A36" s="1" t="s">
        <v>76</v>
      </c>
      <c r="B36" s="87">
        <f t="shared" si="2"/>
        <v>26.324999999999999</v>
      </c>
      <c r="C36" s="87">
        <v>646</v>
      </c>
      <c r="D36" s="87">
        <v>67.033000000000001</v>
      </c>
      <c r="E36" s="87">
        <f t="shared" si="3"/>
        <v>739.35800000000006</v>
      </c>
      <c r="F36" s="87">
        <f t="shared" si="0"/>
        <v>428.548</v>
      </c>
      <c r="G36" s="87">
        <v>199.71</v>
      </c>
      <c r="H36" s="87">
        <f t="shared" si="1"/>
        <v>628.25800000000004</v>
      </c>
      <c r="I36" s="87">
        <v>111.1</v>
      </c>
      <c r="J36" s="106">
        <v>50.24</v>
      </c>
      <c r="L36" s="10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x14ac:dyDescent="0.2">
      <c r="A37" s="1" t="s">
        <v>77</v>
      </c>
      <c r="B37" s="87">
        <f t="shared" si="2"/>
        <v>111.1</v>
      </c>
      <c r="C37" s="87">
        <v>722</v>
      </c>
      <c r="D37" s="87">
        <v>48.64</v>
      </c>
      <c r="E37" s="87">
        <f t="shared" si="3"/>
        <v>881.74</v>
      </c>
      <c r="F37" s="87">
        <f t="shared" si="0"/>
        <v>583.27099999999996</v>
      </c>
      <c r="G37" s="87">
        <v>215.02199999999999</v>
      </c>
      <c r="H37" s="87">
        <f t="shared" si="1"/>
        <v>798.29300000000001</v>
      </c>
      <c r="I37" s="87">
        <v>83.447000000000003</v>
      </c>
      <c r="J37" s="106">
        <v>52.8</v>
      </c>
      <c r="L37" s="10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x14ac:dyDescent="0.2">
      <c r="A38" s="1" t="s">
        <v>78</v>
      </c>
      <c r="B38" s="87">
        <f t="shared" si="2"/>
        <v>83.447000000000003</v>
      </c>
      <c r="C38" s="87">
        <v>487</v>
      </c>
      <c r="D38" s="87">
        <v>102.559</v>
      </c>
      <c r="E38" s="87">
        <f t="shared" si="3"/>
        <v>673.00599999999997</v>
      </c>
      <c r="F38" s="87">
        <f t="shared" si="0"/>
        <v>529.30599999999993</v>
      </c>
      <c r="G38" s="87">
        <v>83.7</v>
      </c>
      <c r="H38" s="87">
        <f t="shared" si="1"/>
        <v>613.00599999999997</v>
      </c>
      <c r="I38" s="87">
        <v>60</v>
      </c>
      <c r="J38" s="106">
        <v>86.12</v>
      </c>
      <c r="L38" s="10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x14ac:dyDescent="0.2">
      <c r="A39" s="1" t="s">
        <v>109</v>
      </c>
      <c r="B39" s="87">
        <f t="shared" si="2"/>
        <v>60</v>
      </c>
      <c r="C39" s="87">
        <v>322</v>
      </c>
      <c r="D39" s="87">
        <v>162.607</v>
      </c>
      <c r="E39" s="87">
        <f t="shared" si="3"/>
        <v>544.60699999999997</v>
      </c>
      <c r="F39" s="87">
        <f t="shared" si="0"/>
        <v>453.25299999999999</v>
      </c>
      <c r="G39" s="87">
        <v>41.353999999999999</v>
      </c>
      <c r="H39" s="87">
        <f t="shared" si="1"/>
        <v>494.60699999999997</v>
      </c>
      <c r="I39" s="87">
        <v>50</v>
      </c>
      <c r="J39" s="106">
        <v>83.2</v>
      </c>
      <c r="L39" s="10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x14ac:dyDescent="0.2">
      <c r="A40" s="1" t="s">
        <v>121</v>
      </c>
      <c r="B40" s="87">
        <f t="shared" si="2"/>
        <v>50</v>
      </c>
      <c r="C40" s="87">
        <v>428</v>
      </c>
      <c r="D40" s="87">
        <v>71.561000000000007</v>
      </c>
      <c r="E40" s="87">
        <f t="shared" si="3"/>
        <v>549.56100000000004</v>
      </c>
      <c r="F40" s="87">
        <f t="shared" si="0"/>
        <v>437.04200000000003</v>
      </c>
      <c r="G40" s="87">
        <v>62.518999999999998</v>
      </c>
      <c r="H40" s="87">
        <f t="shared" si="1"/>
        <v>499.56100000000004</v>
      </c>
      <c r="I40" s="87">
        <v>50</v>
      </c>
      <c r="J40" s="106">
        <v>65.87</v>
      </c>
      <c r="L40" s="10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x14ac:dyDescent="0.2">
      <c r="A41" s="1" t="s">
        <v>110</v>
      </c>
      <c r="B41" s="87">
        <f>+I40</f>
        <v>50</v>
      </c>
      <c r="C41" s="87">
        <v>430</v>
      </c>
      <c r="D41" s="87">
        <v>76.418000000000006</v>
      </c>
      <c r="E41" s="87">
        <f t="shared" si="3"/>
        <v>556.41800000000001</v>
      </c>
      <c r="F41" s="87">
        <f t="shared" si="0"/>
        <v>424.60699999999997</v>
      </c>
      <c r="G41" s="87">
        <v>81.811000000000007</v>
      </c>
      <c r="H41" s="87">
        <f t="shared" si="1"/>
        <v>506.41800000000001</v>
      </c>
      <c r="I41" s="87">
        <v>50</v>
      </c>
      <c r="J41" s="106">
        <v>59.12</v>
      </c>
      <c r="L41" s="10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x14ac:dyDescent="0.2">
      <c r="A42" s="1" t="s">
        <v>122</v>
      </c>
      <c r="B42" s="87">
        <f>+I41</f>
        <v>50</v>
      </c>
      <c r="C42" s="87">
        <v>322</v>
      </c>
      <c r="D42" s="87">
        <v>176.83799999999999</v>
      </c>
      <c r="E42" s="87">
        <f t="shared" si="3"/>
        <v>548.83799999999997</v>
      </c>
      <c r="F42" s="87">
        <f>+H42-G42</f>
        <v>435.28799999999995</v>
      </c>
      <c r="G42" s="87">
        <v>63.55</v>
      </c>
      <c r="H42" s="87">
        <f t="shared" si="1"/>
        <v>498.83799999999997</v>
      </c>
      <c r="I42" s="87">
        <v>50</v>
      </c>
      <c r="J42" s="106">
        <v>66.72</v>
      </c>
      <c r="L42" s="10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x14ac:dyDescent="0.2">
      <c r="A43" s="1" t="s">
        <v>111</v>
      </c>
      <c r="B43" s="87">
        <f>+I42</f>
        <v>50</v>
      </c>
      <c r="C43" s="87">
        <v>452</v>
      </c>
      <c r="D43" s="87">
        <v>92.628</v>
      </c>
      <c r="E43" s="87">
        <f t="shared" si="3"/>
        <v>594.62800000000004</v>
      </c>
      <c r="F43" s="87">
        <f>+H43-G43</f>
        <v>433.32200000000006</v>
      </c>
      <c r="G43" s="87">
        <v>85.55</v>
      </c>
      <c r="H43" s="87">
        <f t="shared" si="1"/>
        <v>518.87200000000007</v>
      </c>
      <c r="I43" s="87">
        <v>75.756</v>
      </c>
      <c r="J43" s="106">
        <v>57.81</v>
      </c>
      <c r="L43" s="10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x14ac:dyDescent="0.2">
      <c r="A44" s="1" t="s">
        <v>84</v>
      </c>
      <c r="B44" s="87">
        <f>+I43</f>
        <v>75.756</v>
      </c>
      <c r="C44" s="87">
        <v>465</v>
      </c>
      <c r="D44" s="87">
        <v>119.83380574593399</v>
      </c>
      <c r="E44" s="87">
        <f t="shared" si="3"/>
        <v>660.58980574593397</v>
      </c>
      <c r="F44" s="87">
        <f>+H44-G44</f>
        <v>498.77580574593401</v>
      </c>
      <c r="G44" s="87">
        <v>71</v>
      </c>
      <c r="H44" s="87">
        <f t="shared" si="1"/>
        <v>569.77580574593401</v>
      </c>
      <c r="I44" s="87">
        <v>90.813999999999993</v>
      </c>
      <c r="J44" s="106">
        <v>53.54</v>
      </c>
      <c r="K44" s="108"/>
      <c r="L44" s="10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x14ac:dyDescent="0.2">
      <c r="A45" s="81" t="s">
        <v>85</v>
      </c>
      <c r="B45" s="109">
        <f t="shared" ref="B45:B50" si="4">+I44</f>
        <v>90.813999999999993</v>
      </c>
      <c r="C45" s="109">
        <v>440.92500000000001</v>
      </c>
      <c r="D45" s="109">
        <v>160.809</v>
      </c>
      <c r="E45" s="109">
        <f t="shared" si="3"/>
        <v>692.548</v>
      </c>
      <c r="F45" s="109">
        <f>+H45-G45</f>
        <v>531.01700000000005</v>
      </c>
      <c r="G45" s="109">
        <v>89.088999999999999</v>
      </c>
      <c r="H45" s="109">
        <f t="shared" si="1"/>
        <v>620.10599999999999</v>
      </c>
      <c r="I45" s="109">
        <v>72.441999999999993</v>
      </c>
      <c r="J45" s="110">
        <v>54.57</v>
      </c>
      <c r="L45" s="107"/>
      <c r="M45" s="69"/>
      <c r="N45" s="10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x14ac:dyDescent="0.2">
      <c r="A46" s="81" t="s">
        <v>123</v>
      </c>
      <c r="B46" s="109">
        <f t="shared" si="4"/>
        <v>72.441999999999993</v>
      </c>
      <c r="C46" s="109">
        <v>449.74299999999999</v>
      </c>
      <c r="D46" s="109">
        <v>131.464</v>
      </c>
      <c r="E46" s="109">
        <f t="shared" si="3"/>
        <v>653.64899999999989</v>
      </c>
      <c r="F46" s="109">
        <f>+H46-G46</f>
        <v>489.80899999999997</v>
      </c>
      <c r="G46" s="109">
        <v>122.309</v>
      </c>
      <c r="H46" s="109">
        <f t="shared" si="1"/>
        <v>612.11799999999994</v>
      </c>
      <c r="I46" s="109">
        <v>41.530999999999999</v>
      </c>
      <c r="J46" s="110">
        <v>53.28</v>
      </c>
      <c r="L46" s="107"/>
      <c r="M46" s="69"/>
      <c r="N46" s="10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x14ac:dyDescent="0.2">
      <c r="A47" s="81" t="s">
        <v>124</v>
      </c>
      <c r="B47" s="109">
        <f t="shared" si="4"/>
        <v>41.530999999999999</v>
      </c>
      <c r="C47" s="109">
        <v>359.35399999999998</v>
      </c>
      <c r="D47" s="109">
        <v>372.44</v>
      </c>
      <c r="E47" s="109">
        <f t="shared" si="3"/>
        <v>773.32500000000005</v>
      </c>
      <c r="F47" s="109">
        <f t="shared" ref="F47:F50" si="5">+H47-G47</f>
        <v>637.98</v>
      </c>
      <c r="G47" s="109">
        <v>87.382999999999996</v>
      </c>
      <c r="H47" s="109">
        <f>+E47-I47</f>
        <v>725.36300000000006</v>
      </c>
      <c r="I47" s="109">
        <v>47.962000000000003</v>
      </c>
      <c r="J47" s="110">
        <v>65.03</v>
      </c>
      <c r="L47" s="107"/>
      <c r="M47" s="69"/>
      <c r="N47" s="10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x14ac:dyDescent="0.2">
      <c r="A48" s="81" t="s">
        <v>88</v>
      </c>
      <c r="B48" s="109">
        <f t="shared" si="4"/>
        <v>47.962000000000003</v>
      </c>
      <c r="C48" s="109">
        <v>467.38</v>
      </c>
      <c r="D48" s="109">
        <v>294.58800000000002</v>
      </c>
      <c r="E48" s="109">
        <f t="shared" si="3"/>
        <v>809.93000000000006</v>
      </c>
      <c r="F48" s="109">
        <f t="shared" si="5"/>
        <v>654.77800000000013</v>
      </c>
      <c r="G48" s="109">
        <v>98.275999999999996</v>
      </c>
      <c r="H48" s="109">
        <f>+E48-I48</f>
        <v>753.05400000000009</v>
      </c>
      <c r="I48" s="109">
        <v>56.875999999999998</v>
      </c>
      <c r="J48" s="110">
        <v>79</v>
      </c>
      <c r="L48" s="107"/>
      <c r="M48" s="69"/>
      <c r="N48" s="10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x14ac:dyDescent="0.2">
      <c r="A49" s="81" t="s">
        <v>89</v>
      </c>
      <c r="B49" s="109">
        <f t="shared" si="4"/>
        <v>56.875999999999998</v>
      </c>
      <c r="C49" s="109">
        <v>403.44600000000003</v>
      </c>
      <c r="D49" s="109">
        <v>450.17599999999999</v>
      </c>
      <c r="E49" s="109">
        <f t="shared" si="3"/>
        <v>910.49800000000005</v>
      </c>
      <c r="F49" s="109">
        <f t="shared" si="5"/>
        <v>723.35900000000004</v>
      </c>
      <c r="G49" s="109">
        <v>123.205</v>
      </c>
      <c r="H49" s="109">
        <f>+E49-I49</f>
        <v>846.56400000000008</v>
      </c>
      <c r="I49" s="109">
        <v>63.933999999999997</v>
      </c>
      <c r="J49" s="110">
        <v>111.39</v>
      </c>
      <c r="L49" s="107"/>
      <c r="M49" s="69"/>
      <c r="N49" s="10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x14ac:dyDescent="0.2">
      <c r="A50" s="81" t="s">
        <v>90</v>
      </c>
      <c r="B50" s="109">
        <f t="shared" si="4"/>
        <v>63.933999999999997</v>
      </c>
      <c r="C50" s="109">
        <v>381.4</v>
      </c>
      <c r="D50" s="109">
        <v>335.96100000000001</v>
      </c>
      <c r="E50" s="109">
        <f t="shared" si="3"/>
        <v>781.29499999999996</v>
      </c>
      <c r="F50" s="109">
        <f t="shared" si="5"/>
        <v>621.75</v>
      </c>
      <c r="G50" s="109">
        <v>72.789000000000001</v>
      </c>
      <c r="H50" s="109">
        <f>+E50-I50</f>
        <v>694.53899999999999</v>
      </c>
      <c r="I50" s="109">
        <v>86.756</v>
      </c>
      <c r="J50" s="110">
        <v>80.11</v>
      </c>
      <c r="L50" s="107"/>
      <c r="M50" s="69"/>
      <c r="N50" s="10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x14ac:dyDescent="0.2">
      <c r="A51" s="15" t="s">
        <v>91</v>
      </c>
      <c r="B51" s="111">
        <f>I50</f>
        <v>86.756</v>
      </c>
      <c r="C51" s="111">
        <v>394.62700000000001</v>
      </c>
      <c r="D51" s="111">
        <v>350</v>
      </c>
      <c r="E51" s="111">
        <f>SUM(B51:D51)</f>
        <v>831.38300000000004</v>
      </c>
      <c r="F51" s="111">
        <v>681.38300000000004</v>
      </c>
      <c r="G51" s="111">
        <v>85</v>
      </c>
      <c r="H51" s="111">
        <f>SUM(F51:G51)</f>
        <v>766.38300000000004</v>
      </c>
      <c r="I51" s="111">
        <f>E51-H51</f>
        <v>65</v>
      </c>
      <c r="J51" s="112">
        <v>60</v>
      </c>
      <c r="L51" s="107"/>
      <c r="M51" s="69"/>
      <c r="N51" s="10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x14ac:dyDescent="0.2">
      <c r="A52" s="76" t="s">
        <v>125</v>
      </c>
      <c r="B52" s="87"/>
      <c r="C52" s="87"/>
      <c r="D52" s="87"/>
      <c r="E52" s="87"/>
      <c r="F52" s="87"/>
      <c r="G52" s="87"/>
      <c r="H52" s="87"/>
      <c r="I52" s="87"/>
      <c r="J52" s="106"/>
    </row>
    <row r="53" spans="1:30" s="85" customFormat="1" ht="12" customHeight="1" x14ac:dyDescent="0.2">
      <c r="A53" s="48" t="s">
        <v>126</v>
      </c>
    </row>
    <row r="54" spans="1:30" x14ac:dyDescent="0.2">
      <c r="A54" s="102" t="s">
        <v>127</v>
      </c>
    </row>
    <row r="55" spans="1:30" ht="10.199999999999999" customHeight="1" x14ac:dyDescent="0.2">
      <c r="A55" s="1" t="s">
        <v>128</v>
      </c>
    </row>
    <row r="56" spans="1:30" x14ac:dyDescent="0.2">
      <c r="J56" s="53" t="s">
        <v>23</v>
      </c>
    </row>
  </sheetData>
  <pageMargins left="0.75" right="0.75" top="1" bottom="1" header="0.5" footer="0.5"/>
  <pageSetup scale="77" firstPageNumber="24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12" ma:contentTypeDescription="Create a new document." ma:contentTypeScope="" ma:versionID="cb5f466491d3170dcd4fd8cc8c250172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32e2056b16ca771c788fa86ed726e67d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74d09ff-db43-4d3e-9bf9-c84f74fa65c9}" ma:internalName="TaxCatchAll" ma:showField="CatchAllData" ma:web="7818c5c2-d41f-4dce-801c-4e3595afcb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9de858-f9fd-4eb6-bcba-50396646711f">
      <Terms xmlns="http://schemas.microsoft.com/office/infopath/2007/PartnerControls"/>
    </lcf76f155ced4ddcb4097134ff3c332f>
    <TaxCatchAll xmlns="7818c5c2-d41f-4dce-801c-4e3595afcb3f" xsi:nil="true"/>
  </documentManagement>
</p:properties>
</file>

<file path=customXml/itemProps1.xml><?xml version="1.0" encoding="utf-8"?>
<ds:datastoreItem xmlns:ds="http://schemas.openxmlformats.org/officeDocument/2006/customXml" ds:itemID="{57B6C0F4-EB11-43F3-A6AE-7FB451CF44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de858-f9fd-4eb6-bcba-50396646711f"/>
    <ds:schemaRef ds:uri="7818c5c2-d41f-4dce-801c-4e3595afc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D3A4BC-10CD-421A-9A34-8AE710E38C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07B1ED-5D3A-4952-84FC-23ECBD02EB28}">
  <ds:schemaRefs>
    <ds:schemaRef ds:uri="7818c5c2-d41f-4dce-801c-4e3595afcb3f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c49de858-f9fd-4eb6-bcba-50396646711f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Contents</vt:lpstr>
      <vt:lpstr>tab21</vt:lpstr>
      <vt:lpstr>tab22</vt:lpstr>
      <vt:lpstr>tab23</vt:lpstr>
      <vt:lpstr>tab24</vt:lpstr>
      <vt:lpstr>'tab21'!Print_Area</vt:lpstr>
      <vt:lpstr>'tab22'!Print_Area</vt:lpstr>
      <vt:lpstr>'tab23'!Print_Area</vt:lpstr>
      <vt:lpstr>'tab24'!Print_Area</vt:lpstr>
      <vt:lpstr>'tab21'!Print_Titles</vt:lpstr>
      <vt:lpstr>'tab22'!Print_Titles</vt:lpstr>
      <vt:lpstr>'tab23'!Print_Titles</vt:lpstr>
      <vt:lpstr>'tab24'!Print_Titles</vt:lpstr>
    </vt:vector>
  </TitlesOfParts>
  <Manager/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Sunflower seed, oil, and meal: U.S. acreage planted, harvested, yield, production, value, and supply and disappearance 1980-2023</dc:title>
  <dc:subject>Agricultural economics</dc:subject>
  <dc:creator>Maria Bukowski; Bryn Swearingen</dc:creator>
  <cp:keywords>oil crops, sunflowerseed, sunflowerseed oil, sunflowerseed meal</cp:keywords>
  <dc:description/>
  <cp:lastModifiedBy>Bukowski, Maria - REE-ERS</cp:lastModifiedBy>
  <cp:lastPrinted>2021-05-10T14:46:56Z</cp:lastPrinted>
  <dcterms:created xsi:type="dcterms:W3CDTF">2020-03-23T18:32:41Z</dcterms:created>
  <dcterms:modified xsi:type="dcterms:W3CDTF">2024-03-25T14:06:25Z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  <property fmtid="{D5CDD505-2E9C-101B-9397-08002B2CF9AE}" pid="3" name="MediaServiceImageTags">
    <vt:lpwstr/>
  </property>
</Properties>
</file>