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5.xml" ContentType="application/vnd.openxmlformats-officedocument.drawing+xml"/>
  <Override PartName="/xl/comments13.xml" ContentType="application/vnd.openxmlformats-officedocument.spreadsheetml.comments+xml"/>
  <Override PartName="/xl/drawings/drawing6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24" documentId="13_ncr:1_{86F08925-A63F-47B3-B5E2-4DEAEAD92EEF}" xr6:coauthVersionLast="47" xr6:coauthVersionMax="47" xr10:uidLastSave="{494AF9E2-4E50-421A-BE48-18CFE36F8377}"/>
  <bookViews>
    <workbookView xWindow="-108" yWindow="-108" windowWidth="23256" windowHeight="12576" tabRatio="598" xr2:uid="{00000000-000D-0000-FFFF-FFFF00000000}"/>
  </bookViews>
  <sheets>
    <sheet name="Contents" sheetId="125" r:id="rId1"/>
    <sheet name="tab32" sheetId="126" r:id="rId2"/>
    <sheet name="tab33" sheetId="127" r:id="rId3"/>
    <sheet name="tab34(1)" sheetId="128" r:id="rId4"/>
    <sheet name="tab34(2)" sheetId="129" r:id="rId5"/>
    <sheet name="tab34(3)" sheetId="130" r:id="rId6"/>
    <sheet name="tab34(4)" sheetId="131" r:id="rId7"/>
    <sheet name="tab34(5)" sheetId="132" r:id="rId8"/>
    <sheet name="tab34(6)" sheetId="133" r:id="rId9"/>
    <sheet name="tab34(7)" sheetId="134" r:id="rId10"/>
    <sheet name="tab34(8)" sheetId="135" r:id="rId11"/>
    <sheet name="tab34(9)" sheetId="136" r:id="rId12"/>
    <sheet name="tab34(10)" sheetId="137" r:id="rId13"/>
    <sheet name="tab35" sheetId="138" r:id="rId14"/>
    <sheet name="tab36" sheetId="139" r:id="rId15"/>
  </sheets>
  <definedNames>
    <definedName name="_xlnm.Print_Area" localSheetId="1">'tab32'!$B$5:$O$80</definedName>
    <definedName name="_xlnm.Print_Area" localSheetId="2">'tab33'!$B$7:$M$60</definedName>
    <definedName name="_xlnm.Print_Area" localSheetId="3">'tab34(1)'!$C$4:$N$53</definedName>
    <definedName name="_xlnm.Print_Area" localSheetId="12">'tab34(10)'!$C$4:$N$54</definedName>
    <definedName name="_xlnm.Print_Area" localSheetId="4">'tab34(2)'!$C$4:$N$53</definedName>
    <definedName name="_xlnm.Print_Area" localSheetId="5">'tab34(3)'!$C$4:$N$53</definedName>
    <definedName name="_xlnm.Print_Area" localSheetId="6">'tab34(4)'!$C$4:$N$53</definedName>
    <definedName name="_xlnm.Print_Area" localSheetId="7">'tab34(5)'!$C$4:$N$53</definedName>
    <definedName name="_xlnm.Print_Area" localSheetId="8">'tab34(6)'!$C$4:$N$53</definedName>
    <definedName name="_xlnm.Print_Area" localSheetId="9">'tab34(7)'!$C$4:$N$53</definedName>
    <definedName name="_xlnm.Print_Area" localSheetId="10">'tab34(8)'!$C$4:$N$53</definedName>
    <definedName name="_xlnm.Print_Area" localSheetId="11">'tab34(9)'!$C$4:$N$54</definedName>
    <definedName name="_xlnm.Print_Area" localSheetId="13">'tab35'!$A$1:$L$58</definedName>
    <definedName name="_xlnm.Print_Area" localSheetId="14">'tab36'!$B$7:$K$54</definedName>
    <definedName name="_xlnm.Print_Titles" localSheetId="1">'tab32'!$A:$A,'tab32'!$1:$3</definedName>
    <definedName name="_xlnm.Print_Titles" localSheetId="2">'tab33'!$A:$A,'tab33'!$1:$5</definedName>
    <definedName name="_xlnm.Print_Titles" localSheetId="3">'tab34(1)'!$A:$B,'tab34(1)'!$1:$3</definedName>
    <definedName name="_xlnm.Print_Titles" localSheetId="12">'tab34(10)'!$A:$B,'tab34(10)'!$1:$3</definedName>
    <definedName name="_xlnm.Print_Titles" localSheetId="4">'tab34(2)'!$A:$B,'tab34(2)'!$1:$3</definedName>
    <definedName name="_xlnm.Print_Titles" localSheetId="5">'tab34(3)'!$A:$B,'tab34(3)'!$1:$3</definedName>
    <definedName name="_xlnm.Print_Titles" localSheetId="6">'tab34(4)'!$A:$B,'tab34(4)'!$1:$3</definedName>
    <definedName name="_xlnm.Print_Titles" localSheetId="7">'tab34(5)'!$A:$B,'tab34(5)'!$1:$3</definedName>
    <definedName name="_xlnm.Print_Titles" localSheetId="8">'tab34(6)'!$A:$B,'tab34(6)'!$1:$3</definedName>
    <definedName name="_xlnm.Print_Titles" localSheetId="9">'tab34(7)'!$A:$B,'tab34(7)'!$1:$3</definedName>
    <definedName name="_xlnm.Print_Titles" localSheetId="10">'tab34(8)'!$A:$B,'tab34(8)'!$1:$3</definedName>
    <definedName name="_xlnm.Print_Titles" localSheetId="11">'tab34(9)'!$A:$B,'tab34(9)'!$1:$3</definedName>
    <definedName name="_xlnm.Print_Titles" localSheetId="13">'tab35'!$A:$A,'tab35'!$1:$5</definedName>
    <definedName name="_xlnm.Print_Titles" localSheetId="14">'tab36'!$A:$A,'tab36'!$1:$5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139" l="1"/>
  <c r="H50" i="139" s="1"/>
  <c r="F50" i="139" s="1"/>
  <c r="H49" i="139"/>
  <c r="F49" i="139" s="1"/>
  <c r="E49" i="139"/>
  <c r="E48" i="139"/>
  <c r="H48" i="139" s="1"/>
  <c r="F48" i="139" s="1"/>
  <c r="E47" i="139"/>
  <c r="H47" i="139" s="1"/>
  <c r="F47" i="139" s="1"/>
  <c r="E46" i="139"/>
  <c r="H46" i="139" s="1"/>
  <c r="F46" i="139" s="1"/>
  <c r="H45" i="139"/>
  <c r="F45" i="139" s="1"/>
  <c r="E45" i="139"/>
  <c r="E44" i="139"/>
  <c r="H44" i="139" s="1"/>
  <c r="F44" i="139" s="1"/>
  <c r="E43" i="139"/>
  <c r="H43" i="139" s="1"/>
  <c r="F43" i="139" s="1"/>
  <c r="E42" i="139"/>
  <c r="H42" i="139" s="1"/>
  <c r="F42" i="139" s="1"/>
  <c r="H41" i="139"/>
  <c r="F41" i="139" s="1"/>
  <c r="E41" i="139"/>
  <c r="E40" i="139"/>
  <c r="H40" i="139" s="1"/>
  <c r="F40" i="139" s="1"/>
  <c r="E39" i="139"/>
  <c r="H39" i="139" s="1"/>
  <c r="F39" i="139" s="1"/>
  <c r="E38" i="139"/>
  <c r="H38" i="139" s="1"/>
  <c r="F38" i="139" s="1"/>
  <c r="J37" i="139"/>
  <c r="H37" i="139"/>
  <c r="F37" i="139" s="1"/>
  <c r="E37" i="139"/>
  <c r="J36" i="139"/>
  <c r="E36" i="139"/>
  <c r="H36" i="139" s="1"/>
  <c r="F36" i="139" s="1"/>
  <c r="J35" i="139"/>
  <c r="E35" i="139"/>
  <c r="H35" i="139" s="1"/>
  <c r="F35" i="139" s="1"/>
  <c r="J34" i="139"/>
  <c r="H34" i="139"/>
  <c r="F34" i="139" s="1"/>
  <c r="E34" i="139"/>
  <c r="J33" i="139"/>
  <c r="E33" i="139"/>
  <c r="H33" i="139" s="1"/>
  <c r="F33" i="139" s="1"/>
  <c r="J32" i="139"/>
  <c r="E32" i="139"/>
  <c r="H32" i="139" s="1"/>
  <c r="F32" i="139" s="1"/>
  <c r="J31" i="139"/>
  <c r="H31" i="139"/>
  <c r="F31" i="139" s="1"/>
  <c r="E31" i="139"/>
  <c r="J30" i="139"/>
  <c r="E30" i="139"/>
  <c r="H30" i="139" s="1"/>
  <c r="F30" i="139" s="1"/>
  <c r="J29" i="139"/>
  <c r="E29" i="139"/>
  <c r="H29" i="139" s="1"/>
  <c r="F29" i="139" s="1"/>
  <c r="J28" i="139"/>
  <c r="H28" i="139"/>
  <c r="F28" i="139" s="1"/>
  <c r="E28" i="139"/>
  <c r="J27" i="139"/>
  <c r="E27" i="139"/>
  <c r="H27" i="139" s="1"/>
  <c r="F27" i="139" s="1"/>
  <c r="J26" i="139"/>
  <c r="E26" i="139"/>
  <c r="H26" i="139" s="1"/>
  <c r="F26" i="139" s="1"/>
  <c r="J25" i="139"/>
  <c r="H25" i="139"/>
  <c r="F25" i="139" s="1"/>
  <c r="E25" i="139"/>
  <c r="J24" i="139"/>
  <c r="E24" i="139"/>
  <c r="H24" i="139" s="1"/>
  <c r="F24" i="139" s="1"/>
  <c r="J23" i="139"/>
  <c r="E23" i="139"/>
  <c r="H23" i="139" s="1"/>
  <c r="F23" i="139" s="1"/>
  <c r="J22" i="139"/>
  <c r="H22" i="139"/>
  <c r="F22" i="139" s="1"/>
  <c r="E22" i="139"/>
  <c r="J21" i="139"/>
  <c r="E21" i="139"/>
  <c r="H21" i="139" s="1"/>
  <c r="F21" i="139" s="1"/>
  <c r="J20" i="139"/>
  <c r="E20" i="139"/>
  <c r="H20" i="139" s="1"/>
  <c r="F20" i="139" s="1"/>
  <c r="J19" i="139"/>
  <c r="H19" i="139"/>
  <c r="F19" i="139" s="1"/>
  <c r="E19" i="139"/>
  <c r="J18" i="139"/>
  <c r="E18" i="139"/>
  <c r="H18" i="139" s="1"/>
  <c r="F18" i="139" s="1"/>
  <c r="J17" i="139"/>
  <c r="E17" i="139"/>
  <c r="H17" i="139" s="1"/>
  <c r="F17" i="139" s="1"/>
  <c r="J16" i="139"/>
  <c r="H16" i="139"/>
  <c r="F16" i="139" s="1"/>
  <c r="E16" i="139"/>
  <c r="J15" i="139"/>
  <c r="E15" i="139"/>
  <c r="H15" i="139" s="1"/>
  <c r="F15" i="139" s="1"/>
  <c r="J14" i="139"/>
  <c r="E14" i="139"/>
  <c r="H14" i="139" s="1"/>
  <c r="F14" i="139" s="1"/>
  <c r="J13" i="139"/>
  <c r="H13" i="139"/>
  <c r="F13" i="139" s="1"/>
  <c r="E13" i="139"/>
  <c r="J12" i="139"/>
  <c r="E12" i="139"/>
  <c r="H12" i="139" s="1"/>
  <c r="F12" i="139" s="1"/>
  <c r="J11" i="139"/>
  <c r="E11" i="139"/>
  <c r="H11" i="139" s="1"/>
  <c r="F11" i="139" s="1"/>
  <c r="J10" i="139"/>
  <c r="H10" i="139"/>
  <c r="F10" i="139" s="1"/>
  <c r="E10" i="139"/>
  <c r="J9" i="139"/>
  <c r="E9" i="139"/>
  <c r="H9" i="139" s="1"/>
  <c r="F9" i="139" s="1"/>
  <c r="J8" i="139"/>
  <c r="E8" i="139"/>
  <c r="H8" i="139" s="1"/>
  <c r="F8" i="139" s="1"/>
  <c r="J7" i="139"/>
  <c r="H7" i="139"/>
  <c r="F7" i="139" s="1"/>
  <c r="E7" i="139"/>
  <c r="H50" i="138"/>
  <c r="E50" i="138"/>
  <c r="B50" i="138"/>
  <c r="H49" i="138"/>
  <c r="F49" i="138" s="1"/>
  <c r="E49" i="138"/>
  <c r="E48" i="138"/>
  <c r="H48" i="138" s="1"/>
  <c r="F48" i="138" s="1"/>
  <c r="H47" i="138"/>
  <c r="F47" i="138" s="1"/>
  <c r="E47" i="138"/>
  <c r="H46" i="138"/>
  <c r="F46" i="138"/>
  <c r="E46" i="138"/>
  <c r="H45" i="138"/>
  <c r="F45" i="138" s="1"/>
  <c r="E45" i="138"/>
  <c r="E44" i="138"/>
  <c r="H44" i="138" s="1"/>
  <c r="F44" i="138" s="1"/>
  <c r="H43" i="138"/>
  <c r="F43" i="138" s="1"/>
  <c r="E43" i="138"/>
  <c r="H42" i="138"/>
  <c r="F42" i="138"/>
  <c r="E42" i="138"/>
  <c r="H41" i="138"/>
  <c r="F41" i="138" s="1"/>
  <c r="E41" i="138"/>
  <c r="E40" i="138"/>
  <c r="H40" i="138" s="1"/>
  <c r="F40" i="138" s="1"/>
  <c r="H39" i="138"/>
  <c r="F39" i="138" s="1"/>
  <c r="E39" i="138"/>
  <c r="H38" i="138"/>
  <c r="F38" i="138"/>
  <c r="E38" i="138"/>
  <c r="J37" i="138"/>
  <c r="E37" i="138"/>
  <c r="H37" i="138" s="1"/>
  <c r="F37" i="138" s="1"/>
  <c r="J36" i="138"/>
  <c r="H36" i="138"/>
  <c r="F36" i="138" s="1"/>
  <c r="E36" i="138"/>
  <c r="J35" i="138"/>
  <c r="H35" i="138"/>
  <c r="F35" i="138"/>
  <c r="E35" i="138"/>
  <c r="J34" i="138"/>
  <c r="E34" i="138"/>
  <c r="H34" i="138" s="1"/>
  <c r="F34" i="138" s="1"/>
  <c r="J33" i="138"/>
  <c r="H33" i="138"/>
  <c r="F33" i="138" s="1"/>
  <c r="E33" i="138"/>
  <c r="J32" i="138"/>
  <c r="H32" i="138"/>
  <c r="F32" i="138"/>
  <c r="E32" i="138"/>
  <c r="J31" i="138"/>
  <c r="E31" i="138"/>
  <c r="H31" i="138" s="1"/>
  <c r="F31" i="138" s="1"/>
  <c r="J30" i="138"/>
  <c r="H30" i="138"/>
  <c r="F30" i="138" s="1"/>
  <c r="E30" i="138"/>
  <c r="J29" i="138"/>
  <c r="H29" i="138"/>
  <c r="F29" i="138"/>
  <c r="E29" i="138"/>
  <c r="J28" i="138"/>
  <c r="E28" i="138"/>
  <c r="H28" i="138" s="1"/>
  <c r="F28" i="138" s="1"/>
  <c r="J27" i="138"/>
  <c r="H27" i="138"/>
  <c r="F27" i="138" s="1"/>
  <c r="E27" i="138"/>
  <c r="J26" i="138"/>
  <c r="H26" i="138"/>
  <c r="F26" i="138"/>
  <c r="E26" i="138"/>
  <c r="J25" i="138"/>
  <c r="E25" i="138"/>
  <c r="H25" i="138" s="1"/>
  <c r="F25" i="138" s="1"/>
  <c r="J24" i="138"/>
  <c r="H24" i="138"/>
  <c r="F24" i="138" s="1"/>
  <c r="E24" i="138"/>
  <c r="J23" i="138"/>
  <c r="H23" i="138"/>
  <c r="F23" i="138"/>
  <c r="E23" i="138"/>
  <c r="J22" i="138"/>
  <c r="E22" i="138"/>
  <c r="H22" i="138" s="1"/>
  <c r="F22" i="138" s="1"/>
  <c r="J21" i="138"/>
  <c r="H21" i="138"/>
  <c r="F21" i="138" s="1"/>
  <c r="E21" i="138"/>
  <c r="J20" i="138"/>
  <c r="H20" i="138"/>
  <c r="F20" i="138"/>
  <c r="E20" i="138"/>
  <c r="J19" i="138"/>
  <c r="E19" i="138"/>
  <c r="H19" i="138" s="1"/>
  <c r="F19" i="138" s="1"/>
  <c r="J18" i="138"/>
  <c r="H18" i="138"/>
  <c r="F18" i="138" s="1"/>
  <c r="E18" i="138"/>
  <c r="J17" i="138"/>
  <c r="H17" i="138"/>
  <c r="F17" i="138"/>
  <c r="E17" i="138"/>
  <c r="J16" i="138"/>
  <c r="E16" i="138"/>
  <c r="H16" i="138" s="1"/>
  <c r="F16" i="138" s="1"/>
  <c r="J15" i="138"/>
  <c r="H15" i="138"/>
  <c r="F15" i="138" s="1"/>
  <c r="E15" i="138"/>
  <c r="J14" i="138"/>
  <c r="H14" i="138"/>
  <c r="F14" i="138"/>
  <c r="E14" i="138"/>
  <c r="J13" i="138"/>
  <c r="E13" i="138"/>
  <c r="H13" i="138" s="1"/>
  <c r="F13" i="138" s="1"/>
  <c r="J12" i="138"/>
  <c r="H12" i="138"/>
  <c r="F12" i="138" s="1"/>
  <c r="E12" i="138"/>
  <c r="J11" i="138"/>
  <c r="H11" i="138"/>
  <c r="F11" i="138"/>
  <c r="E11" i="138"/>
  <c r="J10" i="138"/>
  <c r="E10" i="138"/>
  <c r="H10" i="138" s="1"/>
  <c r="F10" i="138" s="1"/>
  <c r="J9" i="138"/>
  <c r="H9" i="138"/>
  <c r="F9" i="138" s="1"/>
  <c r="E9" i="138"/>
  <c r="J8" i="138"/>
  <c r="H8" i="138"/>
  <c r="F8" i="138"/>
  <c r="E8" i="138"/>
  <c r="J7" i="138"/>
  <c r="E7" i="138"/>
  <c r="H7" i="138" s="1"/>
  <c r="F7" i="138" s="1"/>
  <c r="F50" i="127"/>
  <c r="J50" i="127" s="1"/>
  <c r="K50" i="127" s="1"/>
  <c r="E50" i="127"/>
  <c r="B50" i="127"/>
  <c r="E49" i="127"/>
  <c r="J49" i="127" s="1"/>
  <c r="F49" i="127" s="1"/>
  <c r="H49" i="127" s="1"/>
  <c r="B49" i="127"/>
  <c r="B48" i="127"/>
  <c r="E48" i="127" s="1"/>
  <c r="J48" i="127" s="1"/>
  <c r="F48" i="127" s="1"/>
  <c r="H48" i="127" s="1"/>
  <c r="K47" i="127"/>
  <c r="B47" i="127"/>
  <c r="E47" i="127" s="1"/>
  <c r="J47" i="127" s="1"/>
  <c r="F47" i="127" s="1"/>
  <c r="H47" i="127" s="1"/>
  <c r="E46" i="127"/>
  <c r="J46" i="127" s="1"/>
  <c r="F46" i="127" s="1"/>
  <c r="H46" i="127" s="1"/>
  <c r="B46" i="127"/>
  <c r="B45" i="127"/>
  <c r="E45" i="127" s="1"/>
  <c r="J45" i="127" s="1"/>
  <c r="F45" i="127" s="1"/>
  <c r="H45" i="127" s="1"/>
  <c r="B44" i="127"/>
  <c r="E44" i="127" s="1"/>
  <c r="J44" i="127" s="1"/>
  <c r="F44" i="127" s="1"/>
  <c r="H44" i="127" s="1"/>
  <c r="J43" i="127"/>
  <c r="F43" i="127"/>
  <c r="H43" i="127" s="1"/>
  <c r="E43" i="127"/>
  <c r="B43" i="127"/>
  <c r="E42" i="127"/>
  <c r="J42" i="127" s="1"/>
  <c r="F42" i="127" s="1"/>
  <c r="H42" i="127" s="1"/>
  <c r="B42" i="127"/>
  <c r="B41" i="127"/>
  <c r="E41" i="127" s="1"/>
  <c r="J41" i="127" s="1"/>
  <c r="F41" i="127" s="1"/>
  <c r="H41" i="127" s="1"/>
  <c r="E40" i="127"/>
  <c r="J40" i="127" s="1"/>
  <c r="F40" i="127" s="1"/>
  <c r="H40" i="127" s="1"/>
  <c r="B40" i="127"/>
  <c r="B39" i="127"/>
  <c r="E39" i="127" s="1"/>
  <c r="J39" i="127" s="1"/>
  <c r="F39" i="127" s="1"/>
  <c r="H39" i="127" s="1"/>
  <c r="B38" i="127"/>
  <c r="E38" i="127" s="1"/>
  <c r="J38" i="127" s="1"/>
  <c r="F38" i="127" s="1"/>
  <c r="H38" i="127" s="1"/>
  <c r="B37" i="127"/>
  <c r="E37" i="127" s="1"/>
  <c r="J37" i="127" s="1"/>
  <c r="F37" i="127" s="1"/>
  <c r="H37" i="127" s="1"/>
  <c r="E36" i="127"/>
  <c r="J36" i="127" s="1"/>
  <c r="F36" i="127" s="1"/>
  <c r="H36" i="127" s="1"/>
  <c r="B36" i="127"/>
  <c r="B35" i="127"/>
  <c r="E35" i="127" s="1"/>
  <c r="J35" i="127" s="1"/>
  <c r="F35" i="127" s="1"/>
  <c r="H35" i="127" s="1"/>
  <c r="B34" i="127"/>
  <c r="E34" i="127" s="1"/>
  <c r="J34" i="127" s="1"/>
  <c r="F34" i="127" s="1"/>
  <c r="H34" i="127" s="1"/>
  <c r="B33" i="127"/>
  <c r="E33" i="127" s="1"/>
  <c r="J33" i="127" s="1"/>
  <c r="F33" i="127" s="1"/>
  <c r="H33" i="127" s="1"/>
  <c r="B32" i="127"/>
  <c r="E32" i="127" s="1"/>
  <c r="J32" i="127" s="1"/>
  <c r="F32" i="127" s="1"/>
  <c r="H32" i="127" s="1"/>
  <c r="J31" i="127"/>
  <c r="F31" i="127"/>
  <c r="H31" i="127" s="1"/>
  <c r="E31" i="127"/>
  <c r="B31" i="127"/>
  <c r="E30" i="127"/>
  <c r="J30" i="127" s="1"/>
  <c r="F30" i="127" s="1"/>
  <c r="H30" i="127" s="1"/>
  <c r="B30" i="127"/>
  <c r="B29" i="127"/>
  <c r="E29" i="127" s="1"/>
  <c r="J29" i="127" s="1"/>
  <c r="F29" i="127" s="1"/>
  <c r="H29" i="127" s="1"/>
  <c r="E28" i="127"/>
  <c r="J28" i="127" s="1"/>
  <c r="F28" i="127" s="1"/>
  <c r="H28" i="127" s="1"/>
  <c r="B28" i="127"/>
  <c r="B27" i="127"/>
  <c r="E27" i="127" s="1"/>
  <c r="J27" i="127" s="1"/>
  <c r="F27" i="127" s="1"/>
  <c r="H27" i="127" s="1"/>
  <c r="B26" i="127"/>
  <c r="E26" i="127" s="1"/>
  <c r="J26" i="127" s="1"/>
  <c r="F26" i="127" s="1"/>
  <c r="H26" i="127" s="1"/>
  <c r="B25" i="127"/>
  <c r="E25" i="127" s="1"/>
  <c r="J25" i="127" s="1"/>
  <c r="F25" i="127" s="1"/>
  <c r="H25" i="127" s="1"/>
  <c r="E24" i="127"/>
  <c r="J24" i="127" s="1"/>
  <c r="F24" i="127" s="1"/>
  <c r="H24" i="127" s="1"/>
  <c r="B24" i="127"/>
  <c r="B23" i="127"/>
  <c r="E23" i="127" s="1"/>
  <c r="J23" i="127" s="1"/>
  <c r="F23" i="127" s="1"/>
  <c r="H23" i="127" s="1"/>
  <c r="B22" i="127"/>
  <c r="E22" i="127" s="1"/>
  <c r="J22" i="127" s="1"/>
  <c r="F22" i="127" s="1"/>
  <c r="H22" i="127" s="1"/>
  <c r="B21" i="127"/>
  <c r="E21" i="127" s="1"/>
  <c r="J21" i="127" s="1"/>
  <c r="F21" i="127" s="1"/>
  <c r="H21" i="127" s="1"/>
  <c r="B20" i="127"/>
  <c r="E20" i="127" s="1"/>
  <c r="J20" i="127" s="1"/>
  <c r="F20" i="127" s="1"/>
  <c r="H20" i="127" s="1"/>
  <c r="J19" i="127"/>
  <c r="F19" i="127"/>
  <c r="H19" i="127" s="1"/>
  <c r="E19" i="127"/>
  <c r="B19" i="127"/>
  <c r="E18" i="127"/>
  <c r="J18" i="127" s="1"/>
  <c r="F18" i="127" s="1"/>
  <c r="H18" i="127" s="1"/>
  <c r="B18" i="127"/>
  <c r="B17" i="127"/>
  <c r="E17" i="127" s="1"/>
  <c r="J17" i="127" s="1"/>
  <c r="F17" i="127" s="1"/>
  <c r="H17" i="127" s="1"/>
  <c r="E16" i="127"/>
  <c r="J16" i="127" s="1"/>
  <c r="F16" i="127" s="1"/>
  <c r="H16" i="127" s="1"/>
  <c r="B16" i="127"/>
  <c r="B15" i="127"/>
  <c r="E15" i="127" s="1"/>
  <c r="J15" i="127" s="1"/>
  <c r="F15" i="127" s="1"/>
  <c r="H15" i="127" s="1"/>
  <c r="B14" i="127"/>
  <c r="E14" i="127" s="1"/>
  <c r="J14" i="127" s="1"/>
  <c r="F14" i="127" s="1"/>
  <c r="H14" i="127" s="1"/>
  <c r="B13" i="127"/>
  <c r="E13" i="127" s="1"/>
  <c r="J13" i="127" s="1"/>
  <c r="F13" i="127" s="1"/>
  <c r="H13" i="127" s="1"/>
  <c r="E12" i="127"/>
  <c r="J12" i="127" s="1"/>
  <c r="F12" i="127" s="1"/>
  <c r="H12" i="127" s="1"/>
  <c r="B12" i="127"/>
  <c r="B11" i="127"/>
  <c r="E11" i="127" s="1"/>
  <c r="J11" i="127" s="1"/>
  <c r="F11" i="127" s="1"/>
  <c r="H11" i="127" s="1"/>
  <c r="B10" i="127"/>
  <c r="E10" i="127" s="1"/>
  <c r="J10" i="127" s="1"/>
  <c r="F10" i="127" s="1"/>
  <c r="H10" i="127" s="1"/>
  <c r="B9" i="127"/>
  <c r="E9" i="127" s="1"/>
  <c r="J9" i="127" s="1"/>
  <c r="F9" i="127" s="1"/>
  <c r="H9" i="127" s="1"/>
  <c r="B8" i="127"/>
  <c r="E8" i="127" s="1"/>
  <c r="J8" i="127" s="1"/>
  <c r="F8" i="127" s="1"/>
  <c r="H8" i="127" s="1"/>
  <c r="J7" i="127"/>
  <c r="F7" i="127"/>
  <c r="H7" i="127" s="1"/>
  <c r="E7" i="127"/>
  <c r="S77" i="126"/>
  <c r="R77" i="126"/>
  <c r="Q77" i="126"/>
  <c r="P77" i="126"/>
  <c r="O77" i="126"/>
  <c r="N77" i="126"/>
  <c r="M77" i="126"/>
  <c r="L77" i="126"/>
  <c r="K77" i="126"/>
  <c r="J77" i="126"/>
  <c r="I77" i="126"/>
  <c r="H77" i="126"/>
  <c r="G77" i="126"/>
  <c r="F77" i="126"/>
  <c r="E77" i="126"/>
  <c r="D77" i="126"/>
  <c r="C77" i="126"/>
  <c r="B77" i="126"/>
  <c r="S61" i="126"/>
  <c r="R61" i="126"/>
  <c r="Q61" i="126"/>
  <c r="P61" i="126"/>
  <c r="O61" i="126"/>
  <c r="N61" i="126"/>
  <c r="M61" i="126"/>
  <c r="L61" i="126"/>
  <c r="K61" i="126"/>
  <c r="J61" i="126"/>
  <c r="I61" i="126"/>
  <c r="H61" i="126"/>
  <c r="G61" i="126"/>
  <c r="F61" i="126"/>
  <c r="E61" i="126"/>
  <c r="D61" i="126"/>
  <c r="C61" i="126"/>
  <c r="B61" i="126"/>
  <c r="S45" i="126"/>
  <c r="R45" i="126"/>
  <c r="Q45" i="126"/>
  <c r="P45" i="126"/>
  <c r="O45" i="126"/>
  <c r="N45" i="126"/>
  <c r="M45" i="126"/>
  <c r="L45" i="126"/>
  <c r="K45" i="126"/>
  <c r="J45" i="126"/>
  <c r="I45" i="126"/>
  <c r="H45" i="126"/>
  <c r="G45" i="126"/>
  <c r="F45" i="126"/>
  <c r="E45" i="126"/>
  <c r="D45" i="126"/>
  <c r="C45" i="126"/>
  <c r="B45" i="126"/>
  <c r="S33" i="126"/>
  <c r="R33" i="126"/>
  <c r="Q33" i="126"/>
  <c r="P33" i="126"/>
  <c r="O33" i="126"/>
  <c r="N33" i="126"/>
  <c r="M33" i="126"/>
  <c r="L33" i="126"/>
  <c r="K33" i="126"/>
  <c r="J33" i="126"/>
  <c r="I33" i="126"/>
  <c r="H33" i="126"/>
  <c r="G33" i="126"/>
  <c r="F33" i="126"/>
  <c r="E33" i="126"/>
  <c r="D33" i="126"/>
  <c r="C33" i="126"/>
  <c r="B33" i="126"/>
  <c r="S17" i="126"/>
  <c r="R17" i="126"/>
  <c r="Q17" i="126"/>
  <c r="P17" i="126"/>
  <c r="O17" i="126"/>
  <c r="N17" i="126"/>
  <c r="M17" i="126"/>
  <c r="L17" i="126"/>
  <c r="K17" i="126"/>
  <c r="J17" i="126"/>
  <c r="I17" i="126"/>
  <c r="H17" i="126"/>
  <c r="G17" i="126"/>
  <c r="F17" i="126"/>
  <c r="E17" i="126"/>
  <c r="D17" i="126"/>
  <c r="C17" i="126"/>
  <c r="B17" i="1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Swearingen, Bryn - REE-ERS, Kansas City, MO</author>
    <author>Bukowski, Maria - REE-ERS, Kansas City, MO</author>
  </authors>
  <commentList>
    <comment ref="L5" authorId="0" shapeId="0" xr:uid="{B24DD7A1-0C74-469C-811E-C46071C100E9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M5" authorId="0" shapeId="0" xr:uid="{D5B37F3F-8225-4844-ADCB-4F6390DD34A3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N5" authorId="0" shapeId="0" xr:uid="{CFC7D9F5-EF59-42BE-8358-E555371631C9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O5" authorId="0" shapeId="0" xr:uid="{737D819F-B4C0-4C3B-A29A-0BAF7A8706B0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" authorId="1" shapeId="0" xr:uid="{8809FDF5-CA90-4735-BC61-CC0E73A0570F}">
      <text>
        <r>
          <rPr>
            <b/>
            <sz val="9"/>
            <color indexed="81"/>
            <rFont val="Tahoma"/>
            <family val="2"/>
          </rPr>
          <t>ERS Estimates</t>
        </r>
      </text>
    </comment>
    <comment ref="Q5" authorId="1" shapeId="0" xr:uid="{D6B4F0BF-B26A-4C8E-A775-2B3417352BAE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1" shapeId="0" xr:uid="{C7616C61-0EF3-426E-9455-23635C75B28D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" authorId="0" shapeId="0" xr:uid="{720A7225-7C5A-44D6-8433-4403E0389C7C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G10" authorId="1" shapeId="0" xr:uid="{254EF0A8-E6AB-45FE-8217-D4DF1CD7657B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D8A057ED-502E-4C58-BC51-CC463A13E567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I11" authorId="0" shapeId="0" xr:uid="{3A3E234C-7651-44B1-A53A-7402C5978C8E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J11" authorId="0" shapeId="0" xr:uid="{6D5A899F-D9C4-48D6-91FD-2C31651A8B14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L11" authorId="0" shapeId="0" xr:uid="{0E931808-651F-4332-B549-3A6702821456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Q11" authorId="1" shapeId="0" xr:uid="{A3DE34B3-9E53-4F81-90FF-5C7327FB32D3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1" shapeId="0" xr:uid="{B5937F55-E27E-41CE-86A6-E66A98F9C29C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Q12" authorId="1" shapeId="0" xr:uid="{B8C7716C-9101-432F-9475-6659D12D825C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6" authorId="1" shapeId="0" xr:uid="{973A53E3-2CB8-4B3D-AC25-657CC2D5D0EB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" authorId="1" shapeId="0" xr:uid="{2F804184-3EF6-49A6-B9FD-67823F9195A8}">
      <text>
        <r>
          <rPr>
            <b/>
            <sz val="9"/>
            <color indexed="81"/>
            <rFont val="Tahoma"/>
            <family val="2"/>
          </rPr>
          <t>ERS estimates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F798A8CB-339E-4AA8-90DA-55B84997CD40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00BF5FCE-CFB8-4424-B14B-5CD8ECF4D0BE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708AA873-09DE-4A32-9A74-8E3EE98185B4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Bukowski, Maria - REE-ERS, Kansas City, MO</author>
    <author>Swearingen, Bryn - REE-ERS, Kansas City, MO</author>
  </authors>
  <commentList>
    <comment ref="B39" authorId="0" shapeId="0" xr:uid="{379C2870-8960-417A-93DC-B34F3DEB7465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39" authorId="0" shapeId="0" xr:uid="{F02B3990-CEB9-4146-B051-FD14A733D13D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39" authorId="0" shapeId="0" xr:uid="{137C086B-0771-45A2-AEAF-CE723CCBFCD8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0" authorId="0" shapeId="0" xr:uid="{89060C4A-DD06-4747-8D62-648F8A71179B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0" authorId="0" shapeId="0" xr:uid="{C4A21A4B-D536-4A21-AD0B-6340EF823D7A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0" authorId="0" shapeId="0" xr:uid="{4846E997-79DD-42C8-A465-8C68722750B8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1" authorId="0" shapeId="0" xr:uid="{A0D7FC53-D2C7-44DE-8A58-18D0DD0811F4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1" authorId="0" shapeId="0" xr:uid="{FFE874C7-BF7A-49B5-920E-85C7370828CA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1" authorId="0" shapeId="0" xr:uid="{1CB5ECDD-6CA8-4411-BA73-A0BE458614EE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2" authorId="0" shapeId="0" xr:uid="{D65CB9F0-B46C-4691-97D5-791D2034E40F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2" authorId="0" shapeId="0" xr:uid="{243340C5-00B9-4EA2-B434-16CE0F7DCE31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2" authorId="0" shapeId="0" xr:uid="{319B6B4F-8480-4FBE-BFDF-51141000D5EF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3" authorId="0" shapeId="0" xr:uid="{CBE82EF0-3CD6-4F76-A099-B18F1D04C3BC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3" authorId="0" shapeId="0" xr:uid="{A181CFC9-A061-4EA6-9E1D-C4C0E9EECE99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3" authorId="0" shapeId="0" xr:uid="{D70B3C81-F5FD-46D4-AC52-5AAF2601BDB9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4" authorId="0" shapeId="0" xr:uid="{0F4E36DB-4AEB-4EA5-91AD-A7768A2C5DD0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4" authorId="0" shapeId="0" xr:uid="{88D80A28-E68D-4457-98DB-43FE2195CB4A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4" authorId="0" shapeId="0" xr:uid="{A8A8C838-D44D-40DA-97C4-C544ABB7E91C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C45" authorId="1" shapeId="0" xr:uid="{267F65FE-2F09-4A94-96EC-62094DAF47BB}">
      <text>
        <r>
          <rPr>
            <sz val="9"/>
            <color indexed="81"/>
            <rFont val="Tahoma"/>
            <family val="2"/>
          </rPr>
          <t xml:space="preserve">ERS estimate
</t>
        </r>
      </text>
    </comment>
    <comment ref="F45" authorId="1" shapeId="0" xr:uid="{C59E80FA-25A1-4E46-BEE0-AD1CDB82A3F1}">
      <text>
        <r>
          <rPr>
            <b/>
            <sz val="9"/>
            <color indexed="81"/>
            <rFont val="Tahoma"/>
            <family val="2"/>
          </rPr>
          <t xml:space="preserve">ERS estimate </t>
        </r>
      </text>
    </comment>
    <comment ref="C46" authorId="1" shapeId="0" xr:uid="{DFBC4E58-DBEA-4448-A2C6-1F0A9EE22F02}">
      <text>
        <r>
          <rPr>
            <sz val="9"/>
            <color indexed="81"/>
            <rFont val="Tahoma"/>
            <family val="2"/>
          </rPr>
          <t>ERS estimate</t>
        </r>
      </text>
    </comment>
    <comment ref="F46" authorId="1" shapeId="0" xr:uid="{BBB54443-ABA2-4EA4-90A3-72940357BD87}">
      <text>
        <r>
          <rPr>
            <b/>
            <sz val="9"/>
            <color indexed="81"/>
            <rFont val="Tahoma"/>
            <family val="2"/>
          </rPr>
          <t xml:space="preserve">ERS estimate </t>
        </r>
      </text>
    </comment>
    <comment ref="C47" authorId="1" shapeId="0" xr:uid="{6CEAD279-1CD4-45A0-9BE0-10FA2C71CADC}">
      <text>
        <r>
          <rPr>
            <sz val="9"/>
            <color indexed="81"/>
            <rFont val="Tahoma"/>
            <family val="2"/>
          </rPr>
          <t>ERS estimate</t>
        </r>
      </text>
    </comment>
    <comment ref="F47" authorId="1" shapeId="0" xr:uid="{6922ED50-BF48-4ECA-9C5C-539187F0078F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8" authorId="1" shapeId="0" xr:uid="{6BEABAEC-3B80-486A-B4AA-BD4BD4702EB5}">
      <text>
        <r>
          <rPr>
            <sz val="9"/>
            <color indexed="81"/>
            <rFont val="Tahoma"/>
            <family val="2"/>
          </rPr>
          <t>ERS estimate</t>
        </r>
      </text>
    </comment>
    <comment ref="F48" authorId="1" shapeId="0" xr:uid="{DF3CAD41-4963-4EC6-897B-907B00182A83}">
      <text>
        <r>
          <rPr>
            <b/>
            <sz val="9"/>
            <color indexed="81"/>
            <rFont val="Tahoma"/>
            <family val="2"/>
          </rPr>
          <t xml:space="preserve">ERS estimate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9" authorId="1" shapeId="0" xr:uid="{940A0B72-F69C-439B-943C-E678562921B4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9" authorId="1" shapeId="0" xr:uid="{F7800B80-4A33-4363-87EB-88AC02F74B4F}">
      <text>
        <r>
          <rPr>
            <b/>
            <sz val="9"/>
            <color indexed="81"/>
            <rFont val="Tahoma"/>
            <family val="2"/>
          </rPr>
          <t xml:space="preserve">ERS estimate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1" shapeId="0" xr:uid="{8E8BEFC2-C646-4364-9AC6-6EA78D847F49}">
      <text>
        <r>
          <rPr>
            <b/>
            <sz val="9"/>
            <color indexed="81"/>
            <rFont val="Tahoma"/>
            <family val="2"/>
          </rPr>
          <t>ERS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2" shapeId="0" xr:uid="{E9AA99F1-05FD-428B-AC79-1BDECE54F207}">
      <text>
        <r>
          <rPr>
            <b/>
            <sz val="9"/>
            <color indexed="81"/>
            <rFont val="Tahoma"/>
            <family val="2"/>
          </rPr>
          <t>ERS Estimate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Bukowski, Maria - REE-ERS, Kansas City, MO</author>
  </authors>
  <commentList>
    <comment ref="B39" authorId="0" shapeId="0" xr:uid="{0E578962-B905-4EE5-9BB9-18DE6E48EAF6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39" authorId="0" shapeId="0" xr:uid="{46F9ECCC-C0B3-477B-A5CD-54803632617E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0" authorId="0" shapeId="0" xr:uid="{1E21770C-0608-435D-874A-AB6155DE46D8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0" authorId="0" shapeId="0" xr:uid="{AB595E14-2C12-4435-8585-3BB45E85EBD6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1" authorId="0" shapeId="0" xr:uid="{FC25B0E1-A4C8-4F9F-96E3-F802FB6AAC84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1" authorId="0" shapeId="0" xr:uid="{45F75FB6-69BB-470B-93CC-DD3D18451168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42" authorId="0" shapeId="0" xr:uid="{395FAD63-F96A-41B8-8122-8B162E0F4D9F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F42" authorId="0" shapeId="0" xr:uid="{01689952-136A-46F5-8C14-A71A45C0B197}">
      <text>
        <r>
          <rPr>
            <b/>
            <sz val="9"/>
            <color indexed="81"/>
            <rFont val="Tahoma"/>
            <family val="2"/>
          </rPr>
          <t>ERS estimate</t>
        </r>
      </text>
    </comment>
    <comment ref="B50" authorId="1" shapeId="0" xr:uid="{F700FCE1-E6D3-4F98-9C6E-2AC84FFBAD6D}">
      <text>
        <r>
          <rPr>
            <b/>
            <sz val="9"/>
            <color indexed="81"/>
            <rFont val="Tahoma"/>
            <family val="2"/>
          </rPr>
          <t xml:space="preserve">ERS estimate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Bukowski, Maria - REE-ERS, Kansas City, MO</author>
  </authors>
  <commentList>
    <comment ref="C37" authorId="0" shapeId="0" xr:uid="{2B883C23-9C5D-4B5F-ACC4-959D95FBB6E8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0" shapeId="0" xr:uid="{76A04A33-0596-4A4B-9B78-2F5DFEC3934E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 shapeId="0" xr:uid="{D65F34EB-E049-4D36-914F-59321CDBEF3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91F02B81-7786-468F-91CC-C6D7CF7A94D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9F5B8C3A-9F6A-4BEC-B29B-CEC356E2EDE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 shapeId="0" xr:uid="{969DE4E9-F65C-4BC4-9B4D-114869CFA781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53551572-92C0-4403-B97D-456BCA3AA87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417D13F3-BD5E-4A41-9C5F-EC15B381700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E393882B-888F-40CE-9B80-7BD4ACBABEFA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DCDB3D5B-6209-495F-85E1-980C350AA1AD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CA777F7-78A9-432D-B37F-7D9465D3246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0" authorId="0" shapeId="0" xr:uid="{2CD1A777-E3EF-45B6-87AF-894053DC6472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4D93B4C1-8895-4978-AE6D-C89AA9B9FBD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F1136ABA-4155-468B-A504-5BBA559A708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 shapeId="0" xr:uid="{EE8B12E5-6AE0-4EE0-9414-BB167A45A55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C4ECE57C-FDFA-41F4-8B1E-E47AB0BE149F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7CBE28E6-80EA-4FEC-8A4D-E418E20264E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2" authorId="0" shapeId="0" xr:uid="{3E5AE34A-5D13-4FB3-A1C2-A4604B68309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7" authorId="1" shapeId="0" xr:uid="{00F7AF78-F95C-4847-A16E-9527632B16AB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2CAD1529-AC0E-49CE-A7CA-6591C1DDE395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4B452E09-AEF6-4DF7-A95A-5A398C8EF04F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D44EAEE2-7A8D-4937-B045-6F3C9E19F55A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A28C768A-E599-43AC-A482-2CC2E15FFBF4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F78A230F-E81C-4328-9AE4-267614B6A31B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63E02589-E573-4B8A-A951-78770C746B58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3" authorId="0" shapeId="0" xr:uid="{0766AD4D-69A2-4DB6-96DA-8E084B7DEAC5}">
      <text>
        <r>
          <rPr>
            <b/>
            <sz val="9"/>
            <color indexed="81"/>
            <rFont val="Tahoma"/>
            <family val="2"/>
          </rPr>
          <t>Not seasonally adjusted</t>
        </r>
      </text>
    </comment>
  </commentList>
</comments>
</file>

<file path=xl/sharedStrings.xml><?xml version="1.0" encoding="utf-8"?>
<sst xmlns="http://schemas.openxmlformats.org/spreadsheetml/2006/main" count="1671" uniqueCount="235">
  <si>
    <t>Oil Crops Data: Yearbook Tables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</si>
  <si>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</si>
  <si>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U.S. edible oils and fats supply and disappearance—annual</t>
  </si>
  <si>
    <t>Domestic prices—monthly</t>
  </si>
  <si>
    <t>U.S. fats and oils domestic consumption—annual</t>
  </si>
  <si>
    <t>U.S. corn oil supply, disappearance, and price—annual</t>
  </si>
  <si>
    <t>Table 32—Edible fats and oils: U.S. supply and disappearance, 2006–2023</t>
  </si>
  <si>
    <t>Table 33—Corn oil: U.S. supply, disappearance, and price, 1980/81–2023/24</t>
  </si>
  <si>
    <t>Table 35—Lard: U.S. supply, disappearance, and price, 1980–2023</t>
  </si>
  <si>
    <t>Table 36—Edible tallow: U.S. supply, disappearance, and price, 1980–2023</t>
  </si>
  <si>
    <t>Contact: Maria Bukowski and Bryn Swearingen, USDA, Economic Research Service, Market and Trade Economics Division.</t>
  </si>
  <si>
    <t>Last updated: March 25, 2024.</t>
  </si>
  <si>
    <t>Table 34—Prices: Farm, wholesale, and index numbers of wholesale prices, by month, 2014–2023</t>
  </si>
  <si>
    <t xml:space="preserve"> </t>
  </si>
  <si>
    <t xml:space="preserve">   Item</t>
  </si>
  <si>
    <t>2023 1/</t>
  </si>
  <si>
    <t>Million pounds</t>
  </si>
  <si>
    <t>Stocks beginning October 1</t>
  </si>
  <si>
    <t xml:space="preserve"> Coconut</t>
  </si>
  <si>
    <t xml:space="preserve"> Corn</t>
  </si>
  <si>
    <t xml:space="preserve"> Cottonseed</t>
  </si>
  <si>
    <t xml:space="preserve"> Lard</t>
  </si>
  <si>
    <t xml:space="preserve"> Palm</t>
  </si>
  <si>
    <t xml:space="preserve"> Palm kernel</t>
  </si>
  <si>
    <t xml:space="preserve"> Peanut 2/</t>
  </si>
  <si>
    <t xml:space="preserve"> Safflower</t>
  </si>
  <si>
    <t xml:space="preserve"> Soybean</t>
  </si>
  <si>
    <t xml:space="preserve"> Sunflowerseed</t>
  </si>
  <si>
    <t xml:space="preserve"> Canola</t>
  </si>
  <si>
    <t xml:space="preserve"> Tallow, edible</t>
  </si>
  <si>
    <t xml:space="preserve">  Total stocks</t>
  </si>
  <si>
    <t>Imports</t>
  </si>
  <si>
    <t xml:space="preserve"> Olive</t>
  </si>
  <si>
    <t xml:space="preserve"> Sesame</t>
  </si>
  <si>
    <t xml:space="preserve">  Total imports</t>
  </si>
  <si>
    <t>Production</t>
  </si>
  <si>
    <t xml:space="preserve">  Total production</t>
  </si>
  <si>
    <t>Exports</t>
  </si>
  <si>
    <t xml:space="preserve"> Corn </t>
  </si>
  <si>
    <t xml:space="preserve">  Total exports</t>
  </si>
  <si>
    <t>Domestic disappearance</t>
  </si>
  <si>
    <t xml:space="preserve">  Total disappearance</t>
  </si>
  <si>
    <t xml:space="preserve">1/ USDA, Economic Research Service and USDA, World Agricultural Outlook Board forecasts. 2/ August–July year beginning 1982.  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</si>
  <si>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Fats and Oils: Oilseed Crushings, Production, Consumption and Stocks, </t>
    </r>
    <r>
      <rPr>
        <sz val="8"/>
        <rFont val="Helvetica"/>
      </rPr>
      <t>and</t>
    </r>
  </si>
  <si>
    <r>
      <rPr>
        <i/>
        <sz val="8"/>
        <rFont val="Helvetica"/>
      </rPr>
      <t>Peanut Stocks and Processing;</t>
    </r>
    <r>
      <rPr>
        <sz val="8"/>
        <rFont val="Helvetica"/>
        <family val="2"/>
      </rPr>
      <t xml:space="preserve"> and USDA, Foreign Agricultural Service, </t>
    </r>
    <r>
      <rPr>
        <sz val="8"/>
        <rFont val="Helvetica"/>
      </rPr>
      <t>Global Agricultural Trade System.</t>
    </r>
  </si>
  <si>
    <t>Last updated: 03/25/2024.</t>
  </si>
  <si>
    <t xml:space="preserve"> Year</t>
  </si>
  <si>
    <t>Supply</t>
  </si>
  <si>
    <t>Disappearance</t>
  </si>
  <si>
    <t>Ending</t>
  </si>
  <si>
    <t>Price</t>
  </si>
  <si>
    <t>beginning</t>
  </si>
  <si>
    <t>Beginning</t>
  </si>
  <si>
    <t>Production 1/</t>
  </si>
  <si>
    <t>Total</t>
  </si>
  <si>
    <t>Domestic use</t>
  </si>
  <si>
    <t>stocks</t>
  </si>
  <si>
    <t>Edible</t>
  </si>
  <si>
    <t>Inedible distillers</t>
  </si>
  <si>
    <t>October 1</t>
  </si>
  <si>
    <t>Biofuel 2/</t>
  </si>
  <si>
    <t>Edible and other</t>
  </si>
  <si>
    <t>Chicago, IL</t>
  </si>
  <si>
    <t>East Corn Belt</t>
  </si>
  <si>
    <t>Cents/pound</t>
  </si>
  <si>
    <t>1980/81</t>
  </si>
  <si>
    <t>NA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</si>
  <si>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</si>
  <si>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</si>
  <si>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</si>
  <si>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</si>
  <si>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</si>
  <si>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</si>
  <si>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</si>
  <si>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</si>
  <si>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</si>
  <si>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</si>
  <si>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</si>
  <si>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</si>
  <si>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</si>
  <si>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</si>
  <si>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</si>
  <si>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</si>
  <si>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</si>
  <si>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</si>
  <si>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</si>
  <si>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</si>
  <si>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</si>
  <si>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</si>
  <si>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</si>
  <si>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</si>
  <si>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</si>
  <si>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</si>
  <si>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</si>
  <si>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</si>
  <si>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</si>
  <si>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</si>
  <si>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</si>
  <si>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</si>
  <si>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</si>
  <si>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</si>
  <si>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 xml:space="preserve">2015/16 </t>
  </si>
  <si>
    <t>2016/17</t>
  </si>
  <si>
    <t>2017/18</t>
  </si>
  <si>
    <t>2018/19</t>
  </si>
  <si>
    <t>2019/20</t>
  </si>
  <si>
    <t>2020/21</t>
  </si>
  <si>
    <t>2021/22</t>
  </si>
  <si>
    <t>2022/23 3/</t>
  </si>
  <si>
    <t>2023/24 4/</t>
  </si>
  <si>
    <t>NA = Not available.</t>
  </si>
  <si>
    <t>Note: Monthly production data not available for 2011/12–2014/15.</t>
  </si>
  <si>
    <t xml:space="preserve">1/ Includes inedible distillers corn oil. </t>
  </si>
  <si>
    <t xml:space="preserve">2/ Estimates from 2017/2018 through 2020/21 include renewable diesel data reported by California Air Resource Board. Starting January 2021, U.S. Energy Information and Administration (EIA) started reporting </t>
  </si>
  <si>
    <t>use of corn oil for biofuels, including biodiesel, renewable diesel, renewable heating oil, renewable jet fuel, renewable naphtha, renewable gasoline, biobutanol, and "other" biofuels and biointermediates.</t>
  </si>
  <si>
    <t>3/ Estimate. 4/ Forecast.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</si>
  <si>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Grain</t>
    </r>
    <r>
      <rPr>
        <i/>
        <sz val="8"/>
        <rFont val="Helvetica"/>
        <family val="2"/>
      </rPr>
      <t xml:space="preserve"> Crushings;</t>
    </r>
  </si>
  <si>
    <r>
      <t xml:space="preserve">USDA, Agricultural Marketing Service, </t>
    </r>
    <r>
      <rPr>
        <i/>
        <sz val="8"/>
        <rFont val="Helvetica"/>
      </rPr>
      <t xml:space="preserve">National Monthly Feedstuff Prices </t>
    </r>
    <r>
      <rPr>
        <sz val="8"/>
        <rFont val="Helvetica"/>
      </rPr>
      <t>and</t>
    </r>
    <r>
      <rPr>
        <i/>
        <sz val="8"/>
        <rFont val="Helvetica"/>
      </rPr>
      <t xml:space="preserve"> Oilseed Processor Feedstuff Report;</t>
    </r>
    <r>
      <rPr>
        <sz val="8"/>
        <rFont val="Helvetica"/>
        <family val="2"/>
      </rPr>
      <t xml:space="preserve"> USDA, Foreign Agricultural Service, </t>
    </r>
    <r>
      <rPr>
        <sz val="8"/>
        <rFont val="Helvetica"/>
      </rPr>
      <t xml:space="preserve">Global Agricultural Trade System; U.S. Department of Energy, </t>
    </r>
  </si>
  <si>
    <r>
      <t xml:space="preserve">U.S. Energy Information Administration, </t>
    </r>
    <r>
      <rPr>
        <i/>
        <sz val="8"/>
        <rFont val="Helvetica"/>
      </rPr>
      <t xml:space="preserve">Monthly Biodiesel Production Report,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and Feedstocks Update.</t>
    </r>
  </si>
  <si>
    <t>Table 34—Prices: Farm, wholesale, and index numbers of wholesale prices, by month, 2014–2023–Continued</t>
  </si>
  <si>
    <t xml:space="preserve">  Item                   </t>
  </si>
  <si>
    <t>Unit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</si>
  <si>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</si>
  <si>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</si>
  <si>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</si>
  <si>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</si>
  <si>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</si>
  <si>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</si>
  <si>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</si>
  <si>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</si>
  <si>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</si>
  <si>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</si>
  <si>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</si>
  <si>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</si>
  <si>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Oilseeds:</t>
  </si>
  <si>
    <t xml:space="preserve"> Received by U.S farmers</t>
  </si>
  <si>
    <t xml:space="preserve">  Canola</t>
  </si>
  <si>
    <t>Dollars/hundredweight</t>
  </si>
  <si>
    <t xml:space="preserve">  Cottonseed</t>
  </si>
  <si>
    <t>Dollars/short ton</t>
  </si>
  <si>
    <t xml:space="preserve">  Flaxseed</t>
  </si>
  <si>
    <t>Dollars/bushel</t>
  </si>
  <si>
    <t xml:space="preserve">  Peanuts</t>
  </si>
  <si>
    <t xml:space="preserve">  Soybeans</t>
  </si>
  <si>
    <t xml:space="preserve">  Sunflowerseed--All types</t>
  </si>
  <si>
    <t xml:space="preserve">  Sunflowerseed--Oiltype</t>
  </si>
  <si>
    <t xml:space="preserve">  Sunflowerseed--Nonoil type</t>
  </si>
  <si>
    <t xml:space="preserve"> Cash prices at terminal markets</t>
  </si>
  <si>
    <t xml:space="preserve">  Canola, Velva, ND</t>
  </si>
  <si>
    <t xml:space="preserve">  Cottonseed, Memphis, TN</t>
  </si>
  <si>
    <t xml:space="preserve">  Flaxseed, Minneapolis, MN</t>
  </si>
  <si>
    <t xml:space="preserve">  Soybeans, Central Illinois, No. 1 yellow</t>
  </si>
  <si>
    <t xml:space="preserve">  Soybeans, Louisiana Gulf, No.1 yellow</t>
  </si>
  <si>
    <t xml:space="preserve">  Sunflowerseed, Enderlin, ND, Nu-Sun</t>
  </si>
  <si>
    <t>Fats and oils:</t>
  </si>
  <si>
    <t xml:space="preserve"> Wholesale</t>
  </si>
  <si>
    <t xml:space="preserve">  Canola oil, Midwest</t>
  </si>
  <si>
    <t xml:space="preserve">  Coconut oil, crude, tank cars, NY</t>
  </si>
  <si>
    <t xml:space="preserve">  Corn oil, edible, crude, tank cars, wet/dry mill Chicago, IL</t>
  </si>
  <si>
    <t xml:space="preserve">  Distillers corn oil, inedible, FOB Eastern Corn Belt</t>
  </si>
  <si>
    <t xml:space="preserve">  Cottonseed oil, PBSY, Greenwood, MS</t>
  </si>
  <si>
    <t xml:space="preserve">  Lard, loose, delivered, Chicago, IL</t>
  </si>
  <si>
    <t xml:space="preserve">  Palm oil, refined, CIF, bulk, U.S. ports</t>
  </si>
  <si>
    <t xml:space="preserve">  Palm kernel oil, refined, CIF, bulk, U.S. ports</t>
  </si>
  <si>
    <t xml:space="preserve">  Peanut oil, crude, tank cars FOB Southeastern mills</t>
  </si>
  <si>
    <t xml:space="preserve">  Soybean oil, crude, tank cars, FOB Decatur, IL</t>
  </si>
  <si>
    <t xml:space="preserve">  Sunflowerseed oil, crude Minneapolis, MN</t>
  </si>
  <si>
    <t xml:space="preserve">  Tallow, edible, number 1, delivered, Chicago, IL</t>
  </si>
  <si>
    <t xml:space="preserve">  Yellow grease, rail, Minneapolis, MN</t>
  </si>
  <si>
    <t>Biodiesel: FOB Iowa, B100 (Soy methyl ester)</t>
  </si>
  <si>
    <t>Dollars/gallon</t>
  </si>
  <si>
    <t>Oilmeals:</t>
  </si>
  <si>
    <t xml:space="preserve">  Canola meal, 36-percent protein, Pacific Northwest</t>
  </si>
  <si>
    <t xml:space="preserve">  Cottonseed meal, 41-percent protein, solvent, Memphis, TN</t>
  </si>
  <si>
    <t xml:space="preserve">  Linseed meal, 34-percent protein, Minneapolis, MN</t>
  </si>
  <si>
    <t xml:space="preserve">  Soybean meal, High protein, Decatur, IL</t>
  </si>
  <si>
    <t xml:space="preserve">  Sunflowerseed meal, 34-percent protein, North Dakota–Minnesota</t>
  </si>
  <si>
    <t>Bureau of Labor Statistics Producer Price Indexes:</t>
  </si>
  <si>
    <t xml:space="preserve"> Group by origin:</t>
  </si>
  <si>
    <t xml:space="preserve">  Animal fats</t>
  </si>
  <si>
    <t>1982=100</t>
  </si>
  <si>
    <t xml:space="preserve"> Group by use:</t>
  </si>
  <si>
    <t xml:space="preserve">  Margarine</t>
  </si>
  <si>
    <t xml:space="preserve">  Shortening and cooking oils</t>
  </si>
  <si>
    <t xml:space="preserve">  Inedible fats and oils</t>
  </si>
  <si>
    <t xml:space="preserve">  Peanut butter</t>
  </si>
  <si>
    <t>1991=100</t>
  </si>
  <si>
    <t>NA = Not available. CIF = Cost, Insurance, Freight. FOB = Free On Board. PSBY = Prime Bleachable Summer Yellow.</t>
  </si>
  <si>
    <r>
      <t xml:space="preserve">Source: USDA, Economic Research Service using data from USDA, National Agricultural Statistics Service, </t>
    </r>
    <r>
      <rPr>
        <i/>
        <sz val="8"/>
        <rFont val="Helvetica"/>
        <family val="2"/>
      </rPr>
      <t xml:space="preserve">Agricultural Prices; </t>
    </r>
    <r>
      <rPr>
        <sz val="8"/>
        <rFont val="Helvetica"/>
      </rPr>
      <t>USDA</t>
    </r>
    <r>
      <rPr>
        <sz val="8"/>
        <rFont val="Helvetica"/>
        <family val="2"/>
      </rPr>
      <t xml:space="preserve">, Agricultural Marketing Service, </t>
    </r>
    <r>
      <rPr>
        <i/>
        <sz val="8"/>
        <rFont val="Helvetica"/>
        <family val="2"/>
      </rPr>
      <t>National Monthly Feedstuff Prices;</t>
    </r>
  </si>
  <si>
    <r>
      <t xml:space="preserve">Sosland Publishing, </t>
    </r>
    <r>
      <rPr>
        <i/>
        <sz val="8"/>
        <rFont val="Helvetica"/>
      </rPr>
      <t>Milling and Baking News</t>
    </r>
    <r>
      <rPr>
        <sz val="8"/>
        <rFont val="Helvetica"/>
        <family val="2"/>
      </rPr>
      <t xml:space="preserve">; and U.S. Department of Labor, Bureau of Labor Statistics, </t>
    </r>
    <r>
      <rPr>
        <i/>
        <sz val="8"/>
        <rFont val="Helvetica"/>
      </rPr>
      <t>Producer Price Index Press Release</t>
    </r>
    <r>
      <rPr>
        <sz val="8"/>
        <rFont val="Helvetica"/>
        <family val="2"/>
      </rPr>
      <t>.</t>
    </r>
  </si>
  <si>
    <r>
      <t xml:space="preserve">Sosland Publishing, </t>
    </r>
    <r>
      <rPr>
        <i/>
        <sz val="8"/>
        <color theme="1"/>
        <rFont val="Helvetica"/>
      </rPr>
      <t>Milling and Baking News;</t>
    </r>
    <r>
      <rPr>
        <sz val="8"/>
        <color theme="1"/>
        <rFont val="Helvetica"/>
      </rPr>
      <t xml:space="preserve"> and U.S. Department of Labor, Bureau of Labor Statistics , </t>
    </r>
    <r>
      <rPr>
        <i/>
        <sz val="8"/>
        <color theme="1"/>
        <rFont val="Helvetica"/>
      </rPr>
      <t>Producer Price Index Press Release</t>
    </r>
    <r>
      <rPr>
        <sz val="8"/>
        <color theme="1"/>
        <rFont val="Helvetica"/>
      </rPr>
      <t>.</t>
    </r>
  </si>
  <si>
    <r>
      <t xml:space="preserve">Sosland Publishing, </t>
    </r>
    <r>
      <rPr>
        <i/>
        <sz val="8"/>
        <rFont val="Helvetica"/>
      </rPr>
      <t>Milling and Baking News;</t>
    </r>
    <r>
      <rPr>
        <sz val="8"/>
        <rFont val="Helvetica"/>
        <family val="2"/>
      </rPr>
      <t xml:space="preserve"> and U.S. Department of Labor, Bureau of Labor Statistics, </t>
    </r>
    <r>
      <rPr>
        <i/>
        <sz val="8"/>
        <rFont val="Helvetica"/>
        <family val="2"/>
      </rPr>
      <t>Producer Price Index Press Release</t>
    </r>
    <r>
      <rPr>
        <sz val="8"/>
        <rFont val="Helvetica"/>
        <family val="2"/>
      </rPr>
      <t>.</t>
    </r>
  </si>
  <si>
    <r>
      <t xml:space="preserve">Source: USDA, Economic Research Service using data from USDA, National Agricultural Statistics Service, </t>
    </r>
    <r>
      <rPr>
        <i/>
        <sz val="8"/>
        <rFont val="Helvetica"/>
        <family val="2"/>
      </rPr>
      <t xml:space="preserve">Agricultural Prices; </t>
    </r>
    <r>
      <rPr>
        <sz val="8"/>
        <rFont val="Helvetica"/>
      </rPr>
      <t>USDA</t>
    </r>
    <r>
      <rPr>
        <sz val="8"/>
        <rFont val="Helvetica"/>
        <family val="2"/>
      </rPr>
      <t xml:space="preserve">, Agricultural Marketing Service, </t>
    </r>
    <r>
      <rPr>
        <i/>
        <sz val="8"/>
        <rFont val="Helvetica"/>
        <family val="2"/>
      </rPr>
      <t>National Monthly Feedstuff Prices</t>
    </r>
  </si>
  <si>
    <r>
      <t xml:space="preserve">and </t>
    </r>
    <r>
      <rPr>
        <i/>
        <sz val="8"/>
        <rFont val="Helvetica"/>
      </rPr>
      <t>Tallow and Protein Report</t>
    </r>
    <r>
      <rPr>
        <sz val="8"/>
        <rFont val="Helvetica"/>
        <family val="2"/>
      </rPr>
      <t xml:space="preserve">; Sosland Publishing, </t>
    </r>
    <r>
      <rPr>
        <i/>
        <sz val="8"/>
        <rFont val="Helvetica"/>
      </rPr>
      <t>Milling and Baking News;</t>
    </r>
    <r>
      <rPr>
        <sz val="8"/>
        <rFont val="Helvetica"/>
        <family val="2"/>
      </rPr>
      <t xml:space="preserve"> and U.S. Department of Labor, Bureau of Labor Statistics, </t>
    </r>
    <r>
      <rPr>
        <i/>
        <sz val="8"/>
        <rFont val="Helvetica"/>
        <family val="2"/>
      </rPr>
      <t>Producer Price Index Press Release</t>
    </r>
    <r>
      <rPr>
        <sz val="8"/>
        <rFont val="Helvetica"/>
        <family val="2"/>
      </rPr>
      <t>.</t>
    </r>
  </si>
  <si>
    <r>
      <t xml:space="preserve">  Yellow grease, rail, Minneapolis, MN</t>
    </r>
    <r>
      <rPr>
        <vertAlign val="superscript"/>
        <sz val="8"/>
        <rFont val="Helvetica"/>
      </rPr>
      <t>1</t>
    </r>
  </si>
  <si>
    <t xml:space="preserve">NA = Not available. CIF = Cost, Insurance, Freight. FOB = Free On Board. PSBY = Prime Bleachable Summer Yellow. </t>
  </si>
  <si>
    <r>
      <rPr>
        <vertAlign val="superscript"/>
        <sz val="8"/>
        <rFont val="Helvetica"/>
      </rPr>
      <t>1</t>
    </r>
    <r>
      <rPr>
        <sz val="8"/>
        <rFont val="Helvetica"/>
        <family val="2"/>
      </rPr>
      <t xml:space="preserve"> Starting in February 2022, prices for yellow grease are truck, FOB, Minnesota.</t>
    </r>
  </si>
  <si>
    <r>
      <t xml:space="preserve">Source: USDA, Economic Research Service using data from USDA, National Agricultural Statistics Service, </t>
    </r>
    <r>
      <rPr>
        <i/>
        <sz val="8"/>
        <rFont val="Helvetica"/>
        <family val="2"/>
      </rPr>
      <t xml:space="preserve">Agricultural Prices; </t>
    </r>
    <r>
      <rPr>
        <sz val="8"/>
        <rFont val="Helvetica"/>
      </rPr>
      <t>USDA</t>
    </r>
    <r>
      <rPr>
        <sz val="8"/>
        <rFont val="Helvetica"/>
        <family val="2"/>
      </rPr>
      <t xml:space="preserve">, Agricultural Marketing Service, </t>
    </r>
    <r>
      <rPr>
        <i/>
        <sz val="8"/>
        <rFont val="Helvetica"/>
        <family val="2"/>
      </rPr>
      <t>National Monthly Feedstuff Prices,</t>
    </r>
  </si>
  <si>
    <r>
      <rPr>
        <i/>
        <sz val="8"/>
        <rFont val="Helvetica"/>
      </rPr>
      <t xml:space="preserve">Oilseed Processor Feedstuff Report, </t>
    </r>
    <r>
      <rPr>
        <sz val="8"/>
        <rFont val="Helvetica"/>
      </rPr>
      <t>and</t>
    </r>
    <r>
      <rPr>
        <i/>
        <sz val="8"/>
        <rFont val="Helvetica"/>
      </rPr>
      <t xml:space="preserve"> Tallow and Protein Report</t>
    </r>
    <r>
      <rPr>
        <sz val="8"/>
        <rFont val="Helvetica"/>
        <family val="2"/>
      </rPr>
      <t xml:space="preserve">; Sosland Publishing, </t>
    </r>
    <r>
      <rPr>
        <i/>
        <sz val="8"/>
        <rFont val="Helvetica"/>
      </rPr>
      <t>Milling and Baking News;</t>
    </r>
    <r>
      <rPr>
        <sz val="8"/>
        <rFont val="Helvetica"/>
        <family val="2"/>
      </rPr>
      <t xml:space="preserve"> and U.S. Department of Labor, Bureau of Labor Statistics, </t>
    </r>
    <r>
      <rPr>
        <i/>
        <sz val="8"/>
        <rFont val="Helvetica"/>
        <family val="2"/>
      </rPr>
      <t>Producer Price Index Press Release</t>
    </r>
    <r>
      <rPr>
        <sz val="8"/>
        <rFont val="Helvetica"/>
        <family val="2"/>
      </rPr>
      <t>.</t>
    </r>
  </si>
  <si>
    <t>77..38</t>
  </si>
  <si>
    <t>363.181 (P)</t>
  </si>
  <si>
    <t>355.313 (P)</t>
  </si>
  <si>
    <t>315.362 (P)</t>
  </si>
  <si>
    <t>309.356 (P)</t>
  </si>
  <si>
    <t>161.503 (P)</t>
  </si>
  <si>
    <t>167.577 (P)</t>
  </si>
  <si>
    <t>NA = Not available. CIF = Cost, Insurance, Freight. FOB = Free On Board. PSBY = Prime Bleachable Summer Yellow. P = Preliminary. All indexes are subject to monthly revisions up to four months after original publication.</t>
  </si>
  <si>
    <t>Per capita</t>
  </si>
  <si>
    <t>Price 1/</t>
  </si>
  <si>
    <t xml:space="preserve">Calendar </t>
  </si>
  <si>
    <t>Stocks</t>
  </si>
  <si>
    <t>Domestic</t>
  </si>
  <si>
    <t>Direct</t>
  </si>
  <si>
    <t>domestic</t>
  </si>
  <si>
    <t xml:space="preserve"> year </t>
  </si>
  <si>
    <t>Jan. 1</t>
  </si>
  <si>
    <t>2/</t>
  </si>
  <si>
    <t>food use</t>
  </si>
  <si>
    <t>disappearance</t>
  </si>
  <si>
    <t>----------------------------------------------------------------Million pounds-----------------------------------------------------------</t>
  </si>
  <si>
    <t>Pounds</t>
  </si>
  <si>
    <t>2022 3/</t>
  </si>
  <si>
    <t>2023 4/</t>
  </si>
  <si>
    <t>NA=Not available.</t>
  </si>
  <si>
    <t xml:space="preserve">Note: USDA, Economic Research Service estimates after 1989, which have been revised from previous publications with a lower yield-per-hog conversion rate. </t>
  </si>
  <si>
    <t xml:space="preserve">1/ Loose, average wholesale, tanks, Chicago, IL. 2/ U.S. Department of Commerce, Bureau of the Census ended the publication of lard production in July 1989. </t>
  </si>
  <si>
    <r>
      <t xml:space="preserve">Source: USDA, Economic Research Service estimates using USDA, Foreign Agricultural Service, </t>
    </r>
    <r>
      <rPr>
        <sz val="8"/>
        <rFont val="Helvetica"/>
      </rPr>
      <t>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USDA, Agricultural Marketing Service</t>
    </r>
    <r>
      <rPr>
        <i/>
        <sz val="8"/>
        <rFont val="Helvetica"/>
      </rPr>
      <t>,</t>
    </r>
  </si>
  <si>
    <r>
      <rPr>
        <i/>
        <sz val="8"/>
        <rFont val="Helvetica"/>
      </rPr>
      <t>Tallow, Protein, and Hide Report;</t>
    </r>
    <r>
      <rPr>
        <sz val="8"/>
        <rFont val="Helvetica"/>
      </rPr>
      <t xml:space="preserve"> U.S. Department of Commerce, Bureau of the Census data; and USDA, National Agricultural Statistics Service,</t>
    </r>
  </si>
  <si>
    <r>
      <rPr>
        <i/>
        <sz val="8"/>
        <rFont val="Helvetica"/>
      </rPr>
      <t>Fats and Oils: Oilseed Crushings, Production, Consumption and Stocks</t>
    </r>
    <r>
      <rPr>
        <sz val="8"/>
        <rFont val="Helvetica"/>
      </rPr>
      <t>.</t>
    </r>
  </si>
  <si>
    <t>Production 2/</t>
  </si>
  <si>
    <t>--------------------------------------------------Million pounds, rendered basis------------------------------------------------</t>
  </si>
  <si>
    <t>NA = Not available. 1/ Loose, average wholesale, Chicago, IL. 2/ Production includes both technical and edible tallow. 3/ Estimate. 4/ Forecast.</t>
  </si>
  <si>
    <t xml:space="preserve">Source: USDA, Economic Research Service using data from U.S. Department of Commerce, Bureau of the Census; USDA, National Agricultural </t>
  </si>
  <si>
    <r>
      <t xml:space="preserve">Statistics Service, </t>
    </r>
    <r>
      <rPr>
        <i/>
        <sz val="8"/>
        <rFont val="Helvetica"/>
      </rPr>
      <t xml:space="preserve">Fats and Oils: Oilseed Crushings, Production, Consumption and Stocks; </t>
    </r>
    <r>
      <rPr>
        <sz val="8"/>
        <rFont val="Helvetica"/>
        <family val="2"/>
      </rPr>
      <t xml:space="preserve">USDA, Agricultural Marketing Service, </t>
    </r>
    <r>
      <rPr>
        <i/>
        <sz val="8"/>
        <rFont val="Helvetica"/>
      </rPr>
      <t>Tallow, Protein, and Hide Report</t>
    </r>
    <r>
      <rPr>
        <sz val="8"/>
        <rFont val="Helvetica"/>
        <family val="2"/>
      </rPr>
      <t>;</t>
    </r>
  </si>
  <si>
    <r>
      <t xml:space="preserve">and USDA, Foreign Agricultural Service, </t>
    </r>
    <r>
      <rPr>
        <sz val="8"/>
        <rFont val="Helvetica"/>
      </rPr>
      <t>Global Agricultural Trade System</t>
    </r>
    <r>
      <rPr>
        <sz val="8"/>
        <rFont val="Helvetic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</si>
</sst>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(* #,##0.00_);_(* \(#,##0.00\);_(* &quot;-&quot;??_);_(@_)"/>
    <numFmt numFmtId="164" formatCode="0.00_)"/>
    <numFmt numFmtId="165" formatCode="#,##0_)"/>
    <numFmt numFmtId="166" formatCode="_(* #,##0_);_(* \(#,##0\);_(* &quot;-&quot;??_);_(@_)"/>
    <numFmt numFmtId="167" formatCode="#,##0___________________)"/>
    <numFmt numFmtId="168" formatCode="#,##0.000_)"/>
    <numFmt numFmtId="169" formatCode="#,##0___________)"/>
    <numFmt numFmtId="170" formatCode="#,##0.00_______)"/>
    <numFmt numFmtId="171" formatCode="#,##0.00_)"/>
    <numFmt numFmtId="172" formatCode="#,##0.00000"/>
    <numFmt numFmtId="173" formatCode="0.0"/>
    <numFmt numFmtId="174" formatCode="#,##0.00000___________)"/>
    <numFmt numFmtId="175" formatCode="#,##0.0_)"/>
    <numFmt numFmtId="176" formatCode="0.000"/>
    <numFmt numFmtId="177" formatCode="#0.0"/>
    <numFmt numFmtId="178" formatCode="#,##0_________)"/>
    <numFmt numFmtId="179" formatCode="#,##0_______)"/>
    <numFmt numFmtId="180" formatCode="#,##0.00_____)"/>
    <numFmt numFmtId="181" formatCode="#,##0.0000_______)"/>
    <numFmt numFmtId="182" formatCode="#,##0.0_______)"/>
    <numFmt numFmtId="183" formatCode="#,##0.00_________)"/>
    <numFmt numFmtId="184" formatCode="#,##0_____)"/>
    <numFmt numFmtId="185" formatCode="#,##0.0000_____)"/>
  </numFmts>
  <fonts count="54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b/>
      <sz val="8"/>
      <name val="Helvetica"/>
    </font>
    <font>
      <sz val="8"/>
      <color rgb="FFFF0000"/>
      <name val="Helvetica"/>
    </font>
    <font>
      <sz val="8"/>
      <color indexed="8"/>
      <name val="Arial"/>
      <family val="2"/>
    </font>
    <font>
      <sz val="8"/>
      <color theme="1"/>
      <name val="Helvetica"/>
    </font>
    <font>
      <i/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Helvetica"/>
      <family val="2"/>
    </font>
    <font>
      <i/>
      <sz val="7"/>
      <name val="Helvetica"/>
      <family val="2"/>
    </font>
    <font>
      <i/>
      <sz val="8"/>
      <color theme="1"/>
      <name val="Helvetica"/>
    </font>
    <font>
      <sz val="8"/>
      <color rgb="FFFF0000"/>
      <name val="Helvetica"/>
      <family val="2"/>
    </font>
    <font>
      <b/>
      <sz val="8"/>
      <name val="Helvetica"/>
      <family val="2"/>
    </font>
    <font>
      <sz val="10"/>
      <color indexed="8"/>
      <name val="Arial"/>
      <family val="2"/>
    </font>
    <font>
      <vertAlign val="superscript"/>
      <sz val="8"/>
      <name val="Helvetica"/>
    </font>
    <font>
      <sz val="8"/>
      <name val="Helvetica-Narrow"/>
      <family val="2"/>
    </font>
    <font>
      <b/>
      <sz val="8"/>
      <color theme="1"/>
      <name val="Helvetic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0" applyFont="1" applyAlignment="1">
      <alignment horizontal="left"/>
    </xf>
    <xf numFmtId="0" fontId="36" fillId="0" borderId="0" xfId="1" applyFont="1" applyFill="1" applyAlignment="1" applyProtection="1">
      <alignment horizontal="left"/>
    </xf>
    <xf numFmtId="0" fontId="4" fillId="0" borderId="10" xfId="0" applyFont="1" applyBorder="1"/>
    <xf numFmtId="0" fontId="0" fillId="0" borderId="10" xfId="0" applyBorder="1"/>
    <xf numFmtId="165" fontId="0" fillId="0" borderId="10" xfId="0" applyNumberFormat="1" applyBorder="1"/>
    <xf numFmtId="0" fontId="0" fillId="0" borderId="11" xfId="0" applyBorder="1"/>
    <xf numFmtId="0" fontId="0" fillId="0" borderId="11" xfId="0" quotePrefix="1" applyBorder="1" applyAlignment="1">
      <alignment horizontal="center"/>
    </xf>
    <xf numFmtId="0" fontId="0" fillId="0" borderId="11" xfId="0" quotePrefix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38" fillId="0" borderId="0" xfId="0" applyFont="1"/>
    <xf numFmtId="165" fontId="0" fillId="0" borderId="0" xfId="0" applyNumberFormat="1"/>
    <xf numFmtId="0" fontId="39" fillId="0" borderId="0" xfId="0" applyFont="1"/>
    <xf numFmtId="166" fontId="39" fillId="0" borderId="0" xfId="61" applyNumberFormat="1" applyFont="1"/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right"/>
    </xf>
    <xf numFmtId="166" fontId="0" fillId="0" borderId="0" xfId="61" applyNumberFormat="1" applyFont="1" applyFill="1"/>
    <xf numFmtId="166" fontId="40" fillId="0" borderId="0" xfId="61" applyNumberFormat="1" applyFont="1" applyFill="1"/>
    <xf numFmtId="0" fontId="41" fillId="0" borderId="0" xfId="0" applyFont="1" applyAlignment="1">
      <alignment horizontal="left" indent="1"/>
    </xf>
    <xf numFmtId="165" fontId="41" fillId="0" borderId="0" xfId="0" applyNumberFormat="1" applyFont="1"/>
    <xf numFmtId="165" fontId="41" fillId="0" borderId="0" xfId="0" applyNumberFormat="1" applyFont="1" applyAlignment="1">
      <alignment horizontal="right"/>
    </xf>
    <xf numFmtId="166" fontId="41" fillId="0" borderId="0" xfId="61" applyNumberFormat="1" applyFont="1" applyFill="1"/>
    <xf numFmtId="0" fontId="41" fillId="0" borderId="0" xfId="0" applyFont="1"/>
    <xf numFmtId="0" fontId="4" fillId="0" borderId="0" xfId="0" applyFont="1" applyAlignment="1">
      <alignment horizontal="left" indent="1"/>
    </xf>
    <xf numFmtId="166" fontId="0" fillId="0" borderId="0" xfId="61" applyNumberFormat="1" applyFont="1"/>
    <xf numFmtId="165" fontId="39" fillId="0" borderId="0" xfId="0" applyNumberFormat="1" applyFont="1"/>
    <xf numFmtId="0" fontId="39" fillId="0" borderId="0" xfId="0" applyFont="1" applyAlignment="1">
      <alignment horizontal="right"/>
    </xf>
    <xf numFmtId="43" fontId="0" fillId="0" borderId="0" xfId="0" applyNumberFormat="1"/>
    <xf numFmtId="1" fontId="0" fillId="0" borderId="0" xfId="0" applyNumberFormat="1"/>
    <xf numFmtId="165" fontId="4" fillId="0" borderId="0" xfId="0" applyNumberFormat="1" applyFont="1"/>
    <xf numFmtId="37" fontId="0" fillId="0" borderId="0" xfId="0" applyNumberFormat="1"/>
    <xf numFmtId="165" fontId="41" fillId="0" borderId="0" xfId="61" applyNumberFormat="1" applyFont="1" applyFill="1"/>
    <xf numFmtId="1" fontId="41" fillId="0" borderId="0" xfId="0" applyNumberFormat="1" applyFont="1"/>
    <xf numFmtId="166" fontId="0" fillId="0" borderId="0" xfId="61" applyNumberFormat="1" applyFont="1" applyFill="1" applyAlignment="1">
      <alignment horizontal="right"/>
    </xf>
    <xf numFmtId="165" fontId="0" fillId="0" borderId="0" xfId="61" applyNumberFormat="1" applyFont="1" applyFill="1"/>
    <xf numFmtId="165" fontId="0" fillId="0" borderId="0" xfId="61" applyNumberFormat="1" applyFont="1" applyFill="1" applyAlignment="1">
      <alignment horizontal="right"/>
    </xf>
    <xf numFmtId="0" fontId="0" fillId="0" borderId="10" xfId="0" applyBorder="1" applyAlignment="1">
      <alignment horizontal="left" indent="1"/>
    </xf>
    <xf numFmtId="166" fontId="0" fillId="0" borderId="10" xfId="61" applyNumberFormat="1" applyFont="1" applyBorder="1"/>
    <xf numFmtId="0" fontId="4" fillId="0" borderId="0" xfId="0" applyFont="1"/>
    <xf numFmtId="166" fontId="0" fillId="0" borderId="0" xfId="0" applyNumberFormat="1"/>
    <xf numFmtId="0" fontId="4" fillId="0" borderId="0" xfId="0" applyFont="1" applyAlignment="1">
      <alignment horizontal="left"/>
    </xf>
    <xf numFmtId="167" fontId="41" fillId="0" borderId="0" xfId="0" applyNumberFormat="1" applyFont="1" applyAlignment="1">
      <alignment horizontal="right"/>
    </xf>
    <xf numFmtId="0" fontId="42" fillId="0" borderId="0" xfId="3" quotePrefix="1" applyFont="1" applyAlignment="1" applyProtection="1">
      <alignment horizontal="right" vertical="top" wrapText="1" readingOrder="1"/>
      <protection locked="0"/>
    </xf>
    <xf numFmtId="168" fontId="0" fillId="0" borderId="0" xfId="0" applyNumberFormat="1"/>
    <xf numFmtId="0" fontId="41" fillId="0" borderId="10" xfId="0" applyFon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indent="4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 applyAlignment="1">
      <alignment horizontal="right" indent="3"/>
    </xf>
    <xf numFmtId="172" fontId="0" fillId="0" borderId="0" xfId="0" applyNumberFormat="1"/>
    <xf numFmtId="173" fontId="0" fillId="0" borderId="0" xfId="0" applyNumberFormat="1"/>
    <xf numFmtId="4" fontId="0" fillId="0" borderId="0" xfId="0" applyNumberFormat="1"/>
    <xf numFmtId="170" fontId="41" fillId="0" borderId="0" xfId="0" applyNumberFormat="1" applyFont="1"/>
    <xf numFmtId="169" fontId="41" fillId="0" borderId="0" xfId="0" applyNumberFormat="1" applyFont="1"/>
    <xf numFmtId="43" fontId="0" fillId="0" borderId="0" xfId="61" applyFont="1"/>
    <xf numFmtId="174" fontId="0" fillId="0" borderId="0" xfId="0" applyNumberFormat="1"/>
    <xf numFmtId="0" fontId="41" fillId="0" borderId="0" xfId="0" quotePrefix="1" applyFont="1" applyAlignment="1">
      <alignment horizontal="left"/>
    </xf>
    <xf numFmtId="0" fontId="41" fillId="0" borderId="10" xfId="0" quotePrefix="1" applyFont="1" applyBorder="1" applyAlignment="1">
      <alignment horizontal="left"/>
    </xf>
    <xf numFmtId="169" fontId="41" fillId="0" borderId="10" xfId="0" applyNumberFormat="1" applyFont="1" applyBorder="1"/>
    <xf numFmtId="170" fontId="41" fillId="0" borderId="10" xfId="0" applyNumberFormat="1" applyFont="1" applyBorder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10" xfId="0" applyBorder="1" applyAlignment="1">
      <alignment horizontal="right" indent="1"/>
    </xf>
    <xf numFmtId="0" fontId="6" fillId="0" borderId="10" xfId="0" applyFont="1" applyBorder="1" applyAlignment="1">
      <alignment horizontal="right" indent="1"/>
    </xf>
    <xf numFmtId="2" fontId="0" fillId="0" borderId="0" xfId="0" applyNumberFormat="1"/>
    <xf numFmtId="171" fontId="0" fillId="0" borderId="0" xfId="0" applyNumberFormat="1"/>
    <xf numFmtId="171" fontId="0" fillId="0" borderId="0" xfId="0" applyNumberFormat="1" applyAlignment="1">
      <alignment horizontal="right"/>
    </xf>
    <xf numFmtId="175" fontId="0" fillId="0" borderId="0" xfId="0" applyNumberFormat="1"/>
    <xf numFmtId="173" fontId="0" fillId="0" borderId="10" xfId="0" applyNumberFormat="1" applyBorder="1"/>
    <xf numFmtId="0" fontId="46" fillId="0" borderId="0" xfId="0" applyFont="1"/>
    <xf numFmtId="0" fontId="4" fillId="0" borderId="0" xfId="3"/>
    <xf numFmtId="0" fontId="45" fillId="0" borderId="0" xfId="0" applyFont="1"/>
    <xf numFmtId="0" fontId="4" fillId="0" borderId="10" xfId="3" applyBorder="1"/>
    <xf numFmtId="39" fontId="0" fillId="0" borderId="0" xfId="0" applyNumberFormat="1"/>
    <xf numFmtId="2" fontId="39" fillId="0" borderId="0" xfId="0" applyNumberFormat="1" applyFont="1"/>
    <xf numFmtId="2" fontId="41" fillId="0" borderId="0" xfId="0" applyNumberFormat="1" applyFont="1"/>
    <xf numFmtId="0" fontId="48" fillId="0" borderId="0" xfId="3" applyFont="1"/>
    <xf numFmtId="2" fontId="48" fillId="0" borderId="0" xfId="3" applyNumberFormat="1" applyFont="1"/>
    <xf numFmtId="171" fontId="4" fillId="0" borderId="0" xfId="3" applyNumberFormat="1"/>
    <xf numFmtId="173" fontId="4" fillId="0" borderId="0" xfId="3" applyNumberFormat="1"/>
    <xf numFmtId="0" fontId="49" fillId="0" borderId="0" xfId="3" applyFont="1"/>
    <xf numFmtId="0" fontId="0" fillId="0" borderId="0" xfId="0" applyAlignment="1">
      <alignment horizontal="right"/>
    </xf>
    <xf numFmtId="2" fontId="39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49" fillId="0" borderId="0" xfId="3" applyNumberFormat="1" applyFont="1"/>
    <xf numFmtId="2" fontId="38" fillId="0" borderId="0" xfId="3" applyNumberFormat="1" applyFont="1"/>
    <xf numFmtId="2" fontId="41" fillId="0" borderId="0" xfId="0" applyNumberFormat="1" applyFont="1" applyAlignment="1">
      <alignment horizontal="right"/>
    </xf>
    <xf numFmtId="0" fontId="0" fillId="0" borderId="0" xfId="3" applyFont="1" applyAlignment="1">
      <alignment horizontal="right"/>
    </xf>
    <xf numFmtId="0" fontId="41" fillId="0" borderId="0" xfId="0" applyFont="1" applyAlignment="1">
      <alignment horizontal="right"/>
    </xf>
    <xf numFmtId="0" fontId="0" fillId="0" borderId="0" xfId="3" applyFont="1"/>
    <xf numFmtId="176" fontId="41" fillId="0" borderId="0" xfId="0" applyNumberFormat="1" applyFont="1" applyAlignment="1">
      <alignment horizontal="right"/>
    </xf>
    <xf numFmtId="173" fontId="0" fillId="0" borderId="0" xfId="0" applyNumberFormat="1" applyAlignment="1">
      <alignment horizontal="right"/>
    </xf>
    <xf numFmtId="2" fontId="4" fillId="0" borderId="0" xfId="3" applyNumberFormat="1"/>
    <xf numFmtId="2" fontId="4" fillId="0" borderId="10" xfId="3" applyNumberFormat="1" applyBorder="1"/>
    <xf numFmtId="177" fontId="50" fillId="0" borderId="0" xfId="0" applyNumberFormat="1" applyFont="1" applyAlignment="1">
      <alignment horizontal="right"/>
    </xf>
    <xf numFmtId="0" fontId="37" fillId="0" borderId="0" xfId="3" applyFont="1"/>
    <xf numFmtId="2" fontId="0" fillId="0" borderId="0" xfId="3" applyNumberFormat="1" applyFont="1" applyAlignment="1">
      <alignment horizontal="right"/>
    </xf>
    <xf numFmtId="0" fontId="41" fillId="0" borderId="0" xfId="3" applyFont="1"/>
    <xf numFmtId="171" fontId="41" fillId="0" borderId="0" xfId="3" applyNumberFormat="1" applyFont="1"/>
    <xf numFmtId="0" fontId="39" fillId="0" borderId="0" xfId="3" applyFont="1"/>
    <xf numFmtId="2" fontId="0" fillId="0" borderId="0" xfId="3" applyNumberFormat="1" applyFont="1"/>
    <xf numFmtId="2" fontId="0" fillId="0" borderId="10" xfId="3" applyNumberFormat="1" applyFont="1" applyBorder="1"/>
    <xf numFmtId="2" fontId="3" fillId="0" borderId="0" xfId="3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8" fillId="0" borderId="0" xfId="3" applyFont="1"/>
    <xf numFmtId="171" fontId="41" fillId="0" borderId="0" xfId="0" applyNumberFormat="1" applyFont="1" applyAlignment="1">
      <alignment horizontal="right"/>
    </xf>
    <xf numFmtId="176" fontId="4" fillId="0" borderId="0" xfId="3" applyNumberFormat="1"/>
    <xf numFmtId="0" fontId="3" fillId="0" borderId="0" xfId="3" applyFont="1"/>
    <xf numFmtId="4" fontId="4" fillId="0" borderId="0" xfId="3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78" fontId="0" fillId="0" borderId="0" xfId="0" applyNumberFormat="1"/>
    <xf numFmtId="179" fontId="0" fillId="0" borderId="0" xfId="0" applyNumberFormat="1"/>
    <xf numFmtId="173" fontId="52" fillId="0" borderId="0" xfId="0" applyNumberFormat="1" applyFont="1" applyAlignment="1">
      <alignment horizontal="center"/>
    </xf>
    <xf numFmtId="180" fontId="0" fillId="0" borderId="0" xfId="0" applyNumberFormat="1"/>
    <xf numFmtId="178" fontId="41" fillId="0" borderId="0" xfId="0" applyNumberFormat="1" applyFont="1"/>
    <xf numFmtId="179" fontId="41" fillId="0" borderId="0" xfId="0" applyNumberFormat="1" applyFont="1"/>
    <xf numFmtId="178" fontId="0" fillId="0" borderId="0" xfId="0" applyNumberFormat="1" applyAlignment="1">
      <alignment horizontal="center"/>
    </xf>
    <xf numFmtId="181" fontId="0" fillId="0" borderId="0" xfId="0" applyNumberFormat="1"/>
    <xf numFmtId="182" fontId="0" fillId="0" borderId="0" xfId="0" applyNumberFormat="1"/>
    <xf numFmtId="180" fontId="41" fillId="0" borderId="0" xfId="0" applyNumberFormat="1" applyFont="1"/>
    <xf numFmtId="170" fontId="53" fillId="0" borderId="0" xfId="0" applyNumberFormat="1" applyFont="1"/>
    <xf numFmtId="0" fontId="0" fillId="0" borderId="10" xfId="0" applyBorder="1" applyAlignment="1">
      <alignment horizontal="left"/>
    </xf>
    <xf numFmtId="178" fontId="0" fillId="0" borderId="10" xfId="0" applyNumberFormat="1" applyBorder="1"/>
    <xf numFmtId="179" fontId="41" fillId="0" borderId="10" xfId="0" applyNumberFormat="1" applyFont="1" applyBorder="1"/>
    <xf numFmtId="179" fontId="0" fillId="0" borderId="10" xfId="0" applyNumberFormat="1" applyBorder="1"/>
    <xf numFmtId="178" fontId="41" fillId="0" borderId="10" xfId="0" applyNumberFormat="1" applyFont="1" applyBorder="1"/>
    <xf numFmtId="183" fontId="0" fillId="0" borderId="10" xfId="0" applyNumberFormat="1" applyBorder="1" applyAlignment="1">
      <alignment horizontal="center"/>
    </xf>
    <xf numFmtId="180" fontId="0" fillId="0" borderId="10" xfId="0" applyNumberFormat="1" applyBorder="1"/>
    <xf numFmtId="183" fontId="0" fillId="0" borderId="0" xfId="0" applyNumberFormat="1" applyAlignment="1">
      <alignment horizontal="center"/>
    </xf>
    <xf numFmtId="173" fontId="52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49" fontId="0" fillId="0" borderId="17" xfId="0" applyNumberFormat="1" applyBorder="1" applyAlignment="1">
      <alignment horizontal="center"/>
    </xf>
    <xf numFmtId="184" fontId="0" fillId="0" borderId="0" xfId="0" applyNumberFormat="1"/>
    <xf numFmtId="180" fontId="3" fillId="0" borderId="0" xfId="0" applyNumberFormat="1" applyFont="1"/>
    <xf numFmtId="185" fontId="0" fillId="0" borderId="0" xfId="0" applyNumberFormat="1"/>
    <xf numFmtId="184" fontId="0" fillId="0" borderId="0" xfId="56" applyNumberFormat="1" applyFont="1"/>
    <xf numFmtId="173" fontId="52" fillId="0" borderId="0" xfId="56" applyNumberFormat="1" applyFont="1" applyAlignment="1">
      <alignment horizontal="center"/>
    </xf>
    <xf numFmtId="180" fontId="41" fillId="0" borderId="0" xfId="56" applyNumberFormat="1" applyFont="1"/>
    <xf numFmtId="184" fontId="3" fillId="0" borderId="0" xfId="56" applyNumberFormat="1"/>
    <xf numFmtId="180" fontId="3" fillId="0" borderId="0" xfId="56" applyNumberFormat="1"/>
    <xf numFmtId="184" fontId="0" fillId="0" borderId="10" xfId="56" applyNumberFormat="1" applyFont="1" applyBorder="1"/>
    <xf numFmtId="184" fontId="3" fillId="0" borderId="10" xfId="56" applyNumberFormat="1" applyBorder="1"/>
    <xf numFmtId="184" fontId="0" fillId="0" borderId="10" xfId="0" applyNumberFormat="1" applyBorder="1"/>
    <xf numFmtId="173" fontId="52" fillId="0" borderId="10" xfId="56" applyNumberFormat="1" applyFont="1" applyBorder="1" applyAlignment="1">
      <alignment horizontal="center"/>
    </xf>
    <xf numFmtId="180" fontId="3" fillId="0" borderId="10" xfId="56" applyNumberFormat="1" applyBorder="1"/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7E6CE3C7-E648-4D07-B272-625E8760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6EB861D4-D92B-4631-88A1-97B493AE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C80A3A86-D07F-4C3F-9950-07EF37C3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2328B0C4-31E7-43B9-A7FF-13113912F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141BB5BC-AAC8-4A8B-97D6-63C7D32B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C0D6BAEC-8CB9-4602-A1CD-6D266CDBC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E406F909-764A-4F8B-AE32-5028B6A8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FCD1DDAB-4AAC-47CF-98EB-2E712923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0C9C0178-3AF9-4465-8E93-3C2D765E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A524A12F-3881-4F8F-BEFD-4234CF80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5DBEE635-4471-4010-9D21-E1C54E610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B0941686-65AD-4DF2-BB26-6C369344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6FC97F86-13A4-4802-945B-A809AC2A7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26962BDA-53CE-49F5-92D5-A9446D78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E44E84D3-F136-4715-8CE6-11757984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96D63A90-58F1-4A45-A822-16045F4C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487DC10E-215C-40F3-8353-DF50A34D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3953F824-ED54-4427-92F7-7EFE7669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9BC9518D-125A-449C-AD61-73409EE4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4753EBB6-C239-4A91-AFA0-C9FC7056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9850964B-1058-4D66-9F8F-FD0F4028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639584DF-4F15-428E-BE2A-5CDE5C52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BC225B81-65BF-4C22-B0E3-9F9737FC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036B356C-1798-4021-8D28-6878A5CD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CA6BEC66-0130-42EA-958D-AABAE735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3ACD7217-5C8B-4044-9A1E-5E7A3510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F0FE456A-B545-4D81-A81D-EFF8BF71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C790D1A5-2DDE-4D72-9069-DBC4DCA0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F9F7223C-D824-4304-B2D7-AD428106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C67E359D-5139-4035-ACAE-C166A18D4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4C4ADEF1-D5DE-4429-B9B3-7DE1A502F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1AF66F46-0347-439B-A743-75487F760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3DD2D150-3216-4C26-8C41-0B7827BB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63247D39-1AE5-4AE0-B547-478C9E25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6C52A8A3-CFDA-46B7-9979-E4D7C44B7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87EE11C6-8D5B-4352-A5BF-52F55583A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234ADCD2-8FE8-4FDD-B13A-F93CBDE04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3A3BC9CA-54F8-43A5-98B0-C23E9B1A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F3542C49-C132-492A-BDEC-86BCD7A3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82A1A801-924C-4950-B05A-C63700C9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B6FC8273-0B2C-4A08-B545-C2A11F36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C14FEDE6-FBB8-4B4E-AAFF-23390C67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80253162-75DD-4EBC-ADFE-B302290D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710DACA3-6466-49B7-832D-A5FF173F4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BCE3ABEB-F49A-40A1-B7D5-A5615EF8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0B66748C-30B0-4648-A51F-91A8455E4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38E1E2B2-0819-4AA7-B525-D1E8A20B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54621B2A-39C9-4A91-9DBC-DE0FAE4A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0B0E5607-3C40-4787-A9D7-B92EA07E2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DF47930D-1CA5-420F-8A8F-0FF10508D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CBFACD-8E04-4745-88CA-8304DEDC048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EC5D2-9184-4A08-97BA-15FCEF4E2AE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953B0A-935E-4327-9D46-76B6B4483C8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D88B4F-96AC-40CB-AF3B-F393E5320B4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4BC2A25-0E5E-447C-8055-D50E2EF40FB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8ABA69-A97F-4E49-BF9E-B51721D06AD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41BBFA-8175-48A5-84A1-456A3BD97BD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X43A0T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C94016-BCFD-4DEF-94E3-91529CA29DD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A77764-0766-4FC5-B0E0-F4DF43F9724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X44A0T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B5CF-952B-4D1E-9AF2-B6429171F8C2}">
  <sheetPr>
    <pageSetUpPr fitToPage="1"/>
  </sheetPr>
  <dimension ref="A1:A23"/>
  <sheetViews>
    <sheetView tabSelected="1" workbookViewId="0">
      <selection activeCell="A2" sqref="A2"/>
    </sheetView>
  </sheetViews>
  <sheetFormatPr defaultColWidth="11.28515625" defaultRowHeight="13.2"/>
  <cols>
    <col min="1" max="1" width="117.28515625" style="7" bestFit="1" customWidth="1"/>
    <col min="2" max="16384" width="11.28515625" style="4"/>
  </cols>
  <sheetData>
    <row r="1" spans="1:1" ht="44.25" customHeight="1">
      <c r="A1" s="3"/>
    </row>
    <row r="2" spans="1:1" ht="17.399999999999999">
      <c r="A2" s="9" t="s">
        <v>0</v>
      </c>
    </row>
    <row r="3" spans="1:1" s="6" customFormat="1" ht="10.199999999999999">
      <c r="A3" s="5"/>
    </row>
    <row r="4" spans="1:1">
      <c r="A4" s="10"/>
    </row>
    <row r="5" spans="1:1">
      <c r="A5" s="8" t="s">
        <v>2</v>
      </c>
    </row>
    <row r="6" spans="1:1">
      <c r="A6" s="12" t="s">
        <v>6</v>
      </c>
    </row>
    <row r="7" spans="1:1">
      <c r="A7" s="10"/>
    </row>
    <row r="8" spans="1:1">
      <c r="A8" s="8" t="s">
        <v>5</v>
      </c>
    </row>
    <row r="9" spans="1:1">
      <c r="A9" s="12" t="s">
        <v>7</v>
      </c>
    </row>
    <row r="10" spans="1:1">
      <c r="A10" s="10"/>
    </row>
    <row r="11" spans="1:1">
      <c r="A11" s="8" t="s">
        <v>3</v>
      </c>
    </row>
    <row r="12" spans="1:1">
      <c r="A12" s="12" t="s">
        <v>12</v>
      </c>
    </row>
    <row r="13" spans="1:1">
      <c r="A13" s="10"/>
    </row>
    <row r="14" spans="1:1">
      <c r="A14" s="8" t="s">
        <v>4</v>
      </c>
    </row>
    <row r="15" spans="1:1">
      <c r="A15" s="12" t="s">
        <v>8</v>
      </c>
    </row>
    <row r="16" spans="1:1">
      <c r="A16" s="12" t="s">
        <v>9</v>
      </c>
    </row>
    <row r="17" spans="1:1">
      <c r="A17" s="10"/>
    </row>
    <row r="18" spans="1:1">
      <c r="A18" s="10"/>
    </row>
    <row r="19" spans="1:1">
      <c r="A19" s="2" t="s">
        <v>10</v>
      </c>
    </row>
    <row r="20" spans="1:1">
      <c r="A20" s="2"/>
    </row>
    <row r="22" spans="1:1">
      <c r="A22" s="11" t="s">
        <v>11</v>
      </c>
    </row>
    <row r="23" spans="1:1">
      <c r="A23" s="1" t="s">
        <v>1</v>
      </c>
    </row>
  </sheetData>
  <hyperlinks>
    <hyperlink ref="A6" location="'tab32'!A1" display="Table 32—Edible fats and oils: U.S. Supply and disappearance, 2005/06–2020/21" xr:uid="{E6437FFC-19A5-4656-8150-7680CAE09601}"/>
    <hyperlink ref="A9" location="'tab33'!A1" display="Table 33—Corn oil: Supply, disappearance, and price, U.S., 1980/81–2020/21" xr:uid="{83767EE9-8BE0-4CB3-B329-D71B52CE086D}"/>
    <hyperlink ref="A12" location="'tab34(1)'!A1" display="Table 34—Prices: Farm, wholesale, and index numbers of wholesale prices, by month, 2013–2021" xr:uid="{D1C7D9DF-54E8-4F6E-8250-97B14C36A048}"/>
    <hyperlink ref="A15" location="'tab35'!A1" display="Table 35—Lard: Supply, disappearance, and price, U.S., 1980–2020" xr:uid="{CB39AE52-8996-47A3-8F48-C71244F77DAD}"/>
    <hyperlink ref="A16" location="'tab36'!A1" display="Table 36—Edible tallow: Supply, disappearance, and price, U.S., 1980–2020" xr:uid="{07A04B0F-5CD3-4F32-97DC-B2664B90C526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6FB7-2F33-490C-907A-612C6E56D85A}">
  <sheetPr>
    <pageSetUpPr fitToPage="1"/>
  </sheetPr>
  <dimension ref="A1:AO54"/>
  <sheetViews>
    <sheetView zoomScaleNormal="100" zoomScaleSheetLayoutView="100" workbookViewId="0">
      <pane ySplit="3" topLeftCell="A10" activePane="bottomLeft" state="frozen"/>
      <selection pane="bottomLeft"/>
    </sheetView>
  </sheetViews>
  <sheetFormatPr defaultColWidth="9.28515625" defaultRowHeight="10.199999999999999"/>
  <cols>
    <col min="1" max="1" width="52.42578125" style="95" customWidth="1"/>
    <col min="2" max="2" width="19.42578125" style="95" bestFit="1" customWidth="1"/>
    <col min="3" max="14" width="9.7109375" style="95" customWidth="1"/>
    <col min="15" max="40" width="9.28515625" style="95"/>
    <col min="41" max="41" width="9.28515625" style="105"/>
    <col min="42" max="16384" width="9.28515625" style="95"/>
  </cols>
  <sheetData>
    <row r="1" spans="1:41">
      <c r="A1" s="58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41">
      <c r="A2"/>
      <c r="B2"/>
      <c r="C2" s="87"/>
      <c r="D2" s="87"/>
      <c r="E2" s="87"/>
      <c r="F2" s="87"/>
      <c r="G2" s="87"/>
      <c r="H2" s="88">
        <v>2020</v>
      </c>
      <c r="I2" s="87"/>
      <c r="J2" s="87"/>
      <c r="K2" s="87"/>
      <c r="L2" s="87"/>
      <c r="M2" s="87"/>
      <c r="N2" s="62"/>
      <c r="P2" s="87"/>
      <c r="Q2" s="87"/>
      <c r="R2" s="87"/>
      <c r="S2" s="87"/>
      <c r="T2" s="87"/>
      <c r="U2" s="88"/>
      <c r="V2" s="87"/>
      <c r="W2" s="87"/>
      <c r="X2" s="87"/>
      <c r="Y2" s="87"/>
      <c r="Z2" s="87"/>
      <c r="AA2" s="62"/>
      <c r="AC2" s="87"/>
      <c r="AD2" s="87"/>
      <c r="AE2" s="87"/>
      <c r="AF2" s="87"/>
      <c r="AG2" s="87"/>
      <c r="AH2" s="88"/>
      <c r="AI2" s="87"/>
      <c r="AJ2" s="87"/>
      <c r="AK2" s="87"/>
      <c r="AL2" s="87"/>
      <c r="AM2" s="87"/>
      <c r="AN2" s="62"/>
    </row>
    <row r="3" spans="1:41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</row>
    <row r="4" spans="1:41">
      <c r="A4" s="24" t="s">
        <v>134</v>
      </c>
      <c r="B4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1">
      <c r="A5" s="24" t="s">
        <v>135</v>
      </c>
      <c r="B5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1">
      <c r="A6" t="s">
        <v>136</v>
      </c>
      <c r="B6" t="s">
        <v>137</v>
      </c>
      <c r="C6" s="108">
        <v>16.100000000000001</v>
      </c>
      <c r="D6" s="108">
        <v>16.100000000000001</v>
      </c>
      <c r="E6" s="108">
        <v>15.7</v>
      </c>
      <c r="F6" s="108">
        <v>15.2</v>
      </c>
      <c r="G6" s="108">
        <v>14.4</v>
      </c>
      <c r="H6" s="108">
        <v>15.2</v>
      </c>
      <c r="I6" s="108">
        <v>15.6</v>
      </c>
      <c r="J6" s="108">
        <v>15.1</v>
      </c>
      <c r="K6" s="108">
        <v>16.399999999999999</v>
      </c>
      <c r="L6" s="108">
        <v>16.3</v>
      </c>
      <c r="M6" s="108">
        <v>18.100000000000001</v>
      </c>
      <c r="N6" s="108">
        <v>17.2</v>
      </c>
      <c r="P6"/>
      <c r="Q6"/>
      <c r="R6"/>
      <c r="S6"/>
      <c r="T6"/>
      <c r="U6"/>
      <c r="V6"/>
      <c r="W6"/>
      <c r="X6"/>
      <c r="Y6"/>
      <c r="Z6"/>
      <c r="AA6"/>
      <c r="AB6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109"/>
    </row>
    <row r="7" spans="1:41">
      <c r="A7" t="s">
        <v>138</v>
      </c>
      <c r="B7" t="s">
        <v>139</v>
      </c>
      <c r="C7" s="108">
        <v>161</v>
      </c>
      <c r="D7" s="108">
        <v>190</v>
      </c>
      <c r="E7" s="91" t="s">
        <v>66</v>
      </c>
      <c r="F7" s="91" t="s">
        <v>66</v>
      </c>
      <c r="G7" s="91" t="s">
        <v>66</v>
      </c>
      <c r="H7" s="91" t="s">
        <v>66</v>
      </c>
      <c r="I7" s="91" t="s">
        <v>66</v>
      </c>
      <c r="J7" s="108">
        <v>155</v>
      </c>
      <c r="K7" s="108">
        <v>164</v>
      </c>
      <c r="L7" s="108">
        <v>189</v>
      </c>
      <c r="M7" s="108">
        <v>199</v>
      </c>
      <c r="N7" s="108">
        <v>195</v>
      </c>
      <c r="P7"/>
      <c r="Q7"/>
      <c r="R7"/>
      <c r="S7"/>
      <c r="T7"/>
      <c r="U7"/>
      <c r="V7"/>
      <c r="W7"/>
      <c r="X7"/>
      <c r="Y7"/>
      <c r="Z7"/>
      <c r="AA7"/>
      <c r="AB7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110"/>
    </row>
    <row r="8" spans="1:41">
      <c r="A8" t="s">
        <v>140</v>
      </c>
      <c r="B8" t="s">
        <v>141</v>
      </c>
      <c r="C8" s="108">
        <v>8.9700000000000006</v>
      </c>
      <c r="D8" s="108">
        <v>10.4</v>
      </c>
      <c r="E8" s="108">
        <v>10.7</v>
      </c>
      <c r="F8" s="108">
        <v>9.31</v>
      </c>
      <c r="G8" s="108">
        <v>9.57</v>
      </c>
      <c r="H8" s="108">
        <v>10</v>
      </c>
      <c r="I8" s="108">
        <v>9.64</v>
      </c>
      <c r="J8" s="108">
        <v>8.56</v>
      </c>
      <c r="K8" s="108">
        <v>9.64</v>
      </c>
      <c r="L8" s="108">
        <v>9.76</v>
      </c>
      <c r="M8" s="108">
        <v>10.7</v>
      </c>
      <c r="N8" s="108">
        <v>10.9</v>
      </c>
      <c r="P8"/>
      <c r="Q8"/>
      <c r="R8"/>
      <c r="S8"/>
      <c r="T8"/>
      <c r="U8"/>
      <c r="V8"/>
      <c r="W8"/>
      <c r="X8"/>
      <c r="Y8"/>
      <c r="Z8"/>
      <c r="AA8"/>
      <c r="AB8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110"/>
    </row>
    <row r="9" spans="1:41">
      <c r="A9" t="s">
        <v>142</v>
      </c>
      <c r="B9" t="s">
        <v>64</v>
      </c>
      <c r="C9" s="108">
        <v>20.9</v>
      </c>
      <c r="D9" s="108">
        <v>20.5</v>
      </c>
      <c r="E9" s="108">
        <v>20.6</v>
      </c>
      <c r="F9" s="108">
        <v>20.6</v>
      </c>
      <c r="G9" s="111">
        <v>21.1</v>
      </c>
      <c r="H9" s="108">
        <v>20.7</v>
      </c>
      <c r="I9" s="108">
        <v>20.7</v>
      </c>
      <c r="J9" s="108">
        <v>20.6</v>
      </c>
      <c r="K9" s="108">
        <v>20.5</v>
      </c>
      <c r="L9" s="108">
        <v>20.9</v>
      </c>
      <c r="M9" s="108">
        <v>21.2</v>
      </c>
      <c r="N9" s="108">
        <v>20.399999999999999</v>
      </c>
      <c r="P9"/>
      <c r="Q9"/>
      <c r="R9"/>
      <c r="S9"/>
      <c r="T9"/>
      <c r="U9"/>
      <c r="V9"/>
      <c r="W9"/>
      <c r="X9"/>
      <c r="Y9"/>
      <c r="Z9"/>
      <c r="AA9"/>
      <c r="AB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110"/>
    </row>
    <row r="10" spans="1:41">
      <c r="A10" t="s">
        <v>143</v>
      </c>
      <c r="B10" t="s">
        <v>141</v>
      </c>
      <c r="C10" s="108">
        <v>8.84</v>
      </c>
      <c r="D10" s="108">
        <v>8.6</v>
      </c>
      <c r="E10" s="108">
        <v>8.4700000000000006</v>
      </c>
      <c r="F10" s="108">
        <v>8.35</v>
      </c>
      <c r="G10" s="108">
        <v>8.2799999999999994</v>
      </c>
      <c r="H10" s="108">
        <v>8.34</v>
      </c>
      <c r="I10" s="108">
        <v>8.5</v>
      </c>
      <c r="J10" s="108">
        <v>8.66</v>
      </c>
      <c r="K10" s="108">
        <v>9.24</v>
      </c>
      <c r="L10" s="108">
        <v>9.6300000000000008</v>
      </c>
      <c r="M10" s="108">
        <v>10.3</v>
      </c>
      <c r="N10" s="108">
        <v>10.6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110"/>
    </row>
    <row r="11" spans="1:41">
      <c r="A11" t="s">
        <v>144</v>
      </c>
      <c r="B11" t="s">
        <v>137</v>
      </c>
      <c r="C11" s="108">
        <v>19.5</v>
      </c>
      <c r="D11" s="108">
        <v>20.399999999999999</v>
      </c>
      <c r="E11" s="108">
        <v>20.9</v>
      </c>
      <c r="F11" s="108">
        <v>20.3</v>
      </c>
      <c r="G11" s="108">
        <v>20.5</v>
      </c>
      <c r="H11" s="108">
        <v>21.7</v>
      </c>
      <c r="I11" s="108">
        <v>23.7</v>
      </c>
      <c r="J11" s="108">
        <v>25.8</v>
      </c>
      <c r="K11" s="108">
        <v>23.7</v>
      </c>
      <c r="L11" s="108">
        <v>19.100000000000001</v>
      </c>
      <c r="M11" s="108">
        <v>18.899999999999999</v>
      </c>
      <c r="N11" s="108">
        <v>19.2</v>
      </c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110"/>
    </row>
    <row r="12" spans="1:41">
      <c r="A12" t="s">
        <v>145</v>
      </c>
      <c r="B12" t="s">
        <v>137</v>
      </c>
      <c r="C12" s="112">
        <v>19.5</v>
      </c>
      <c r="D12" s="112">
        <v>20.100000000000001</v>
      </c>
      <c r="E12" s="112">
        <v>20.399999999999999</v>
      </c>
      <c r="F12" s="112">
        <v>19.899999999999999</v>
      </c>
      <c r="G12" s="112">
        <v>19.8</v>
      </c>
      <c r="H12" s="112">
        <v>21.4</v>
      </c>
      <c r="I12" s="112">
        <v>23.6</v>
      </c>
      <c r="J12" s="112">
        <v>25.8</v>
      </c>
      <c r="K12" s="112">
        <v>23.8</v>
      </c>
      <c r="L12" s="112">
        <v>18.100000000000001</v>
      </c>
      <c r="M12" s="112">
        <v>17.8</v>
      </c>
      <c r="N12" s="112">
        <v>18.2</v>
      </c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110"/>
    </row>
    <row r="13" spans="1:41">
      <c r="A13" t="s">
        <v>146</v>
      </c>
      <c r="B13" t="s">
        <v>137</v>
      </c>
      <c r="C13" s="112">
        <v>19.7</v>
      </c>
      <c r="D13" s="112">
        <v>21.8</v>
      </c>
      <c r="E13" s="112">
        <v>24.8</v>
      </c>
      <c r="F13" s="112">
        <v>22.4</v>
      </c>
      <c r="G13" s="112">
        <v>23</v>
      </c>
      <c r="H13" s="112">
        <v>24.6</v>
      </c>
      <c r="I13" s="112">
        <v>24</v>
      </c>
      <c r="J13" s="112">
        <v>25.6</v>
      </c>
      <c r="K13" s="112">
        <v>23.2</v>
      </c>
      <c r="L13" s="112">
        <v>25.3</v>
      </c>
      <c r="M13" s="112">
        <v>26.3</v>
      </c>
      <c r="N13" s="112">
        <v>26.2</v>
      </c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110"/>
    </row>
    <row r="14" spans="1:41">
      <c r="A14" s="24" t="s">
        <v>147</v>
      </c>
      <c r="B14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</row>
    <row r="15" spans="1:41">
      <c r="A15" t="s">
        <v>148</v>
      </c>
      <c r="B15" t="s">
        <v>137</v>
      </c>
      <c r="C15" s="112">
        <v>15.57</v>
      </c>
      <c r="D15" s="108">
        <v>14.66</v>
      </c>
      <c r="E15" s="108">
        <v>14.18</v>
      </c>
      <c r="F15" s="108">
        <v>14.32</v>
      </c>
      <c r="G15" s="108">
        <v>14.72</v>
      </c>
      <c r="H15" s="108">
        <v>15.04</v>
      </c>
      <c r="I15" s="106">
        <v>15.22</v>
      </c>
      <c r="J15" s="108">
        <v>15.23</v>
      </c>
      <c r="K15" s="108">
        <v>16.170000000000002</v>
      </c>
      <c r="L15" s="108">
        <v>17.5</v>
      </c>
      <c r="M15" s="108">
        <v>18.690000000000001</v>
      </c>
      <c r="N15" s="108">
        <v>19.7</v>
      </c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110"/>
    </row>
    <row r="16" spans="1:41">
      <c r="A16" t="s">
        <v>149</v>
      </c>
      <c r="B16" t="s">
        <v>139</v>
      </c>
      <c r="C16" s="108">
        <v>210</v>
      </c>
      <c r="D16" s="108">
        <v>215</v>
      </c>
      <c r="E16" s="108">
        <v>215</v>
      </c>
      <c r="F16" s="108">
        <v>215</v>
      </c>
      <c r="G16" s="106">
        <v>197.5</v>
      </c>
      <c r="H16" s="108">
        <v>208.75</v>
      </c>
      <c r="I16" s="108">
        <v>214.75</v>
      </c>
      <c r="J16" s="108">
        <v>208.33</v>
      </c>
      <c r="K16" s="108">
        <v>210</v>
      </c>
      <c r="L16" s="108">
        <v>225</v>
      </c>
      <c r="M16" s="91">
        <v>256.25</v>
      </c>
      <c r="N16" s="108">
        <v>260</v>
      </c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110"/>
    </row>
    <row r="17" spans="1:41">
      <c r="A17" t="s">
        <v>150</v>
      </c>
      <c r="B17" t="s">
        <v>141</v>
      </c>
      <c r="C17" s="108">
        <v>9.65</v>
      </c>
      <c r="D17" s="108">
        <v>9.73</v>
      </c>
      <c r="E17" s="108">
        <v>10.4</v>
      </c>
      <c r="F17" s="108">
        <v>10.56</v>
      </c>
      <c r="G17" s="108">
        <v>11.22</v>
      </c>
      <c r="H17" s="108">
        <v>11.4</v>
      </c>
      <c r="I17" s="108">
        <v>11.25</v>
      </c>
      <c r="J17" s="108">
        <v>11.25</v>
      </c>
      <c r="K17" s="108">
        <v>11.29</v>
      </c>
      <c r="L17" s="108">
        <v>11.83</v>
      </c>
      <c r="M17" s="108">
        <v>12.63</v>
      </c>
      <c r="N17" s="108">
        <v>14.9</v>
      </c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110"/>
    </row>
    <row r="18" spans="1:41">
      <c r="A18" t="s">
        <v>151</v>
      </c>
      <c r="B18" t="s">
        <v>141</v>
      </c>
      <c r="C18" s="108">
        <v>9.0299999999999994</v>
      </c>
      <c r="D18" s="108">
        <v>8.73</v>
      </c>
      <c r="E18" s="108">
        <v>8.59</v>
      </c>
      <c r="F18" s="106">
        <v>8.35</v>
      </c>
      <c r="G18" s="108">
        <v>8.2899999999999991</v>
      </c>
      <c r="H18" s="108">
        <v>8.5299999999999994</v>
      </c>
      <c r="I18" s="111">
        <v>8.76</v>
      </c>
      <c r="J18" s="111">
        <v>8.8800000000000008</v>
      </c>
      <c r="K18" s="111">
        <v>9.7100000000000009</v>
      </c>
      <c r="L18" s="111">
        <v>10.36</v>
      </c>
      <c r="M18" s="111">
        <v>11.24</v>
      </c>
      <c r="N18" s="111">
        <v>11.95</v>
      </c>
      <c r="AC18" s="89"/>
      <c r="AD18" s="89"/>
      <c r="AE18" s="89"/>
      <c r="AF18" s="89"/>
      <c r="AG18" s="89"/>
      <c r="AH18" s="89"/>
      <c r="AI18" s="99"/>
      <c r="AJ18" s="99"/>
      <c r="AK18" s="99"/>
      <c r="AL18" s="99"/>
      <c r="AM18" s="99"/>
      <c r="AN18" s="99"/>
      <c r="AO18" s="110"/>
    </row>
    <row r="19" spans="1:41">
      <c r="A19" t="s">
        <v>152</v>
      </c>
      <c r="B19" t="s">
        <v>141</v>
      </c>
      <c r="C19" s="108">
        <v>9.74</v>
      </c>
      <c r="D19" s="108">
        <v>9.4</v>
      </c>
      <c r="E19" s="106">
        <v>9.24</v>
      </c>
      <c r="F19" s="108">
        <v>8.98</v>
      </c>
      <c r="G19" s="108">
        <v>8.9600000000000009</v>
      </c>
      <c r="H19" s="108">
        <v>9.26</v>
      </c>
      <c r="I19" s="108">
        <v>9.6</v>
      </c>
      <c r="J19" s="108">
        <v>10.02</v>
      </c>
      <c r="K19" s="108">
        <v>10.68</v>
      </c>
      <c r="L19" s="108">
        <v>11.36</v>
      </c>
      <c r="M19" s="108">
        <v>12.12</v>
      </c>
      <c r="N19" s="108">
        <v>12.76</v>
      </c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110"/>
    </row>
    <row r="20" spans="1:41">
      <c r="A20" t="s">
        <v>153</v>
      </c>
      <c r="B20" t="s">
        <v>137</v>
      </c>
      <c r="C20" s="108">
        <v>19.739999999999998</v>
      </c>
      <c r="D20" s="108">
        <v>19.760000000000002</v>
      </c>
      <c r="E20" s="106">
        <v>20.29</v>
      </c>
      <c r="F20" s="108">
        <v>19.97</v>
      </c>
      <c r="G20" s="108">
        <v>19.28</v>
      </c>
      <c r="H20" s="108">
        <v>19.37</v>
      </c>
      <c r="I20" s="108">
        <v>19.600000000000001</v>
      </c>
      <c r="J20" s="108">
        <v>16.760000000000002</v>
      </c>
      <c r="K20" s="108">
        <v>16.7</v>
      </c>
      <c r="L20" s="108">
        <v>17.34</v>
      </c>
      <c r="M20" s="108">
        <v>18.28</v>
      </c>
      <c r="N20" s="108">
        <v>18.809999999999999</v>
      </c>
      <c r="W20" s="108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110"/>
    </row>
    <row r="21" spans="1:41">
      <c r="A21" s="24" t="s">
        <v>154</v>
      </c>
      <c r="B21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</row>
    <row r="22" spans="1:41">
      <c r="A22" s="24" t="s">
        <v>155</v>
      </c>
      <c r="B22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</row>
    <row r="23" spans="1:41">
      <c r="A23" t="s">
        <v>156</v>
      </c>
      <c r="B23" t="s">
        <v>64</v>
      </c>
      <c r="C23" s="108">
        <v>37.9</v>
      </c>
      <c r="D23" s="108">
        <v>35.5</v>
      </c>
      <c r="E23" s="108">
        <v>32.875</v>
      </c>
      <c r="F23" s="108">
        <v>32.375</v>
      </c>
      <c r="G23" s="108">
        <v>32.4</v>
      </c>
      <c r="H23" s="108">
        <v>36.625</v>
      </c>
      <c r="I23" s="108">
        <v>40.5</v>
      </c>
      <c r="J23" s="108">
        <v>47.8125</v>
      </c>
      <c r="K23" s="108">
        <v>47.9375</v>
      </c>
      <c r="L23" s="108">
        <v>44.35</v>
      </c>
      <c r="M23" s="108">
        <v>49.5</v>
      </c>
      <c r="N23" s="108">
        <v>51.65</v>
      </c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110"/>
    </row>
    <row r="24" spans="1:41">
      <c r="A24" t="s">
        <v>157</v>
      </c>
      <c r="B24" t="s">
        <v>64</v>
      </c>
      <c r="C24" s="108">
        <v>48</v>
      </c>
      <c r="D24" s="108">
        <v>45.5</v>
      </c>
      <c r="E24" s="108">
        <v>40.5</v>
      </c>
      <c r="F24" s="108">
        <v>41</v>
      </c>
      <c r="G24" s="108">
        <v>40.200000000000003</v>
      </c>
      <c r="H24" s="108">
        <v>40</v>
      </c>
      <c r="I24" s="108">
        <v>43</v>
      </c>
      <c r="J24" s="108">
        <v>45.25</v>
      </c>
      <c r="K24" s="108">
        <v>49</v>
      </c>
      <c r="L24" s="108">
        <v>51.2</v>
      </c>
      <c r="M24" s="108">
        <v>56</v>
      </c>
      <c r="N24" s="112">
        <v>71.2</v>
      </c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110"/>
    </row>
    <row r="25" spans="1:41">
      <c r="A25" t="s">
        <v>158</v>
      </c>
      <c r="B25" t="s">
        <v>64</v>
      </c>
      <c r="C25" s="111">
        <v>33.299999999999997</v>
      </c>
      <c r="D25" s="111">
        <v>36</v>
      </c>
      <c r="E25" s="111">
        <v>36.94</v>
      </c>
      <c r="F25" s="111">
        <v>44.875</v>
      </c>
      <c r="G25" s="111">
        <v>47.64</v>
      </c>
      <c r="H25" s="111">
        <v>51.335000000000001</v>
      </c>
      <c r="I25" s="111">
        <v>45.45</v>
      </c>
      <c r="J25" s="111">
        <v>45.314999999999998</v>
      </c>
      <c r="K25" s="111">
        <v>43.37</v>
      </c>
      <c r="L25" s="113">
        <v>43.150000000000006</v>
      </c>
      <c r="M25" s="113">
        <v>42.655000000000001</v>
      </c>
      <c r="N25" s="113">
        <v>41.95</v>
      </c>
      <c r="P25" s="102"/>
    </row>
    <row r="26" spans="1:41">
      <c r="A26" t="s">
        <v>159</v>
      </c>
      <c r="B26" t="s">
        <v>64</v>
      </c>
      <c r="C26" s="108">
        <v>25.54</v>
      </c>
      <c r="D26" s="108">
        <v>27.7</v>
      </c>
      <c r="E26" s="108">
        <v>28.28</v>
      </c>
      <c r="F26" s="108">
        <v>30.66</v>
      </c>
      <c r="G26" s="108">
        <v>28.3</v>
      </c>
      <c r="H26" s="108">
        <v>24.98</v>
      </c>
      <c r="I26" s="108">
        <v>23.41</v>
      </c>
      <c r="J26" s="108">
        <v>24.92</v>
      </c>
      <c r="K26" s="108">
        <v>28.38</v>
      </c>
      <c r="L26" s="108">
        <v>30.35</v>
      </c>
      <c r="M26" s="108">
        <v>32.89</v>
      </c>
      <c r="N26" s="108">
        <v>36.01</v>
      </c>
    </row>
    <row r="27" spans="1:41">
      <c r="A27" t="s">
        <v>160</v>
      </c>
      <c r="B27" t="s">
        <v>64</v>
      </c>
      <c r="C27" s="108">
        <v>40.1</v>
      </c>
      <c r="D27" s="108">
        <v>38.5</v>
      </c>
      <c r="E27" s="108">
        <v>36.1875</v>
      </c>
      <c r="F27" s="108">
        <v>37.3125</v>
      </c>
      <c r="G27" s="108">
        <v>37.200000000000003</v>
      </c>
      <c r="H27" s="108">
        <v>36.75</v>
      </c>
      <c r="I27" s="108">
        <v>43</v>
      </c>
      <c r="J27" s="108">
        <v>46.8125</v>
      </c>
      <c r="K27" s="108">
        <v>49.6875</v>
      </c>
      <c r="L27" s="108">
        <v>48.35</v>
      </c>
      <c r="M27" s="108">
        <v>54.4375</v>
      </c>
      <c r="N27" s="108">
        <v>59.2</v>
      </c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110"/>
    </row>
    <row r="28" spans="1:41">
      <c r="A28" t="s">
        <v>161</v>
      </c>
      <c r="B28" t="s">
        <v>64</v>
      </c>
      <c r="C28" s="91" t="s">
        <v>66</v>
      </c>
      <c r="D28" s="91" t="s">
        <v>66</v>
      </c>
      <c r="E28" s="91" t="s">
        <v>66</v>
      </c>
      <c r="F28" s="108">
        <v>32</v>
      </c>
      <c r="G28" s="108">
        <v>35.5</v>
      </c>
      <c r="H28" s="108">
        <v>37</v>
      </c>
      <c r="I28" s="91" t="s">
        <v>66</v>
      </c>
      <c r="J28" s="91">
        <v>39</v>
      </c>
      <c r="K28" s="91" t="s">
        <v>66</v>
      </c>
      <c r="L28" s="91" t="s">
        <v>66</v>
      </c>
      <c r="M28" s="108">
        <v>41</v>
      </c>
      <c r="N28" s="108" t="s">
        <v>66</v>
      </c>
      <c r="AC28" s="114"/>
      <c r="AD28" s="114"/>
      <c r="AE28" s="114"/>
      <c r="AF28" s="89"/>
      <c r="AG28" s="89"/>
      <c r="AH28" s="89"/>
      <c r="AI28" s="114"/>
      <c r="AJ28" s="89"/>
      <c r="AK28" s="114"/>
      <c r="AL28" s="114"/>
      <c r="AM28" s="89"/>
      <c r="AN28" s="114"/>
      <c r="AO28" s="110"/>
    </row>
    <row r="29" spans="1:41">
      <c r="A29" t="s">
        <v>162</v>
      </c>
      <c r="B29" t="s">
        <v>64</v>
      </c>
      <c r="C29" s="108">
        <v>39.4</v>
      </c>
      <c r="D29" s="108">
        <v>35.31</v>
      </c>
      <c r="E29" s="108">
        <v>31.38</v>
      </c>
      <c r="F29" s="108">
        <v>30.81</v>
      </c>
      <c r="G29" s="108">
        <v>29.2</v>
      </c>
      <c r="H29" s="108">
        <v>32.380000000000003</v>
      </c>
      <c r="I29" s="108">
        <v>34</v>
      </c>
      <c r="J29" s="108">
        <v>37</v>
      </c>
      <c r="K29" s="108">
        <v>38.56</v>
      </c>
      <c r="L29" s="108">
        <v>39.35</v>
      </c>
      <c r="M29" s="108">
        <v>44.44</v>
      </c>
      <c r="N29" s="108">
        <v>47.45</v>
      </c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110"/>
    </row>
    <row r="30" spans="1:41">
      <c r="A30" t="s">
        <v>163</v>
      </c>
      <c r="B30" t="s">
        <v>64</v>
      </c>
      <c r="C30" s="108">
        <v>67.900000000000006</v>
      </c>
      <c r="D30" s="108">
        <v>64.88</v>
      </c>
      <c r="E30" s="108">
        <v>60.38</v>
      </c>
      <c r="F30" s="108">
        <v>60.75</v>
      </c>
      <c r="G30" s="108">
        <v>59</v>
      </c>
      <c r="H30" s="108">
        <v>61.88</v>
      </c>
      <c r="I30" s="108">
        <v>64.099999999999994</v>
      </c>
      <c r="J30" s="108">
        <v>67</v>
      </c>
      <c r="K30" s="108">
        <v>68.5</v>
      </c>
      <c r="L30" s="108">
        <v>69.3</v>
      </c>
      <c r="M30" s="108">
        <v>74.81</v>
      </c>
      <c r="N30" s="108">
        <v>77.400000000000006</v>
      </c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110"/>
    </row>
    <row r="31" spans="1:41">
      <c r="A31" t="s">
        <v>164</v>
      </c>
      <c r="B31" t="s">
        <v>64</v>
      </c>
      <c r="C31" s="108">
        <v>59</v>
      </c>
      <c r="D31" s="108">
        <v>59</v>
      </c>
      <c r="E31" s="108">
        <v>59.75</v>
      </c>
      <c r="F31" s="108">
        <v>59.5</v>
      </c>
      <c r="G31" s="108">
        <v>62.1</v>
      </c>
      <c r="H31" s="108">
        <v>84.75</v>
      </c>
      <c r="I31" s="108">
        <v>85</v>
      </c>
      <c r="J31" s="108">
        <v>90</v>
      </c>
      <c r="K31" s="108">
        <v>90</v>
      </c>
      <c r="L31" s="108">
        <v>93</v>
      </c>
      <c r="M31" s="108">
        <v>98.75</v>
      </c>
      <c r="N31" s="108">
        <v>100</v>
      </c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110"/>
    </row>
    <row r="32" spans="1:41">
      <c r="A32" t="s">
        <v>165</v>
      </c>
      <c r="B32" t="s">
        <v>64</v>
      </c>
      <c r="C32" s="108">
        <v>33.04</v>
      </c>
      <c r="D32" s="108">
        <v>30.26</v>
      </c>
      <c r="E32" s="108">
        <v>27.04</v>
      </c>
      <c r="F32" s="108">
        <v>25.69</v>
      </c>
      <c r="G32" s="108">
        <v>25.27</v>
      </c>
      <c r="H32" s="108">
        <v>26.61</v>
      </c>
      <c r="I32" s="108">
        <v>28.71</v>
      </c>
      <c r="J32" s="108">
        <v>32.130000000000003</v>
      </c>
      <c r="K32" s="108">
        <v>34.200000000000003</v>
      </c>
      <c r="L32" s="108">
        <v>33.909999999999997</v>
      </c>
      <c r="M32" s="108">
        <v>37.79</v>
      </c>
      <c r="N32" s="108">
        <v>40.85</v>
      </c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110"/>
    </row>
    <row r="33" spans="1:41">
      <c r="A33" t="s">
        <v>166</v>
      </c>
      <c r="B33" t="s">
        <v>64</v>
      </c>
      <c r="C33" s="108">
        <v>70</v>
      </c>
      <c r="D33" s="108">
        <v>70</v>
      </c>
      <c r="E33" s="108">
        <v>76</v>
      </c>
      <c r="F33" s="108">
        <v>76</v>
      </c>
      <c r="G33" s="108">
        <v>74</v>
      </c>
      <c r="H33" s="108">
        <v>56</v>
      </c>
      <c r="I33" s="108">
        <v>56.4</v>
      </c>
      <c r="J33" s="108">
        <v>57</v>
      </c>
      <c r="K33" s="108">
        <v>57</v>
      </c>
      <c r="L33" s="108">
        <v>57</v>
      </c>
      <c r="M33" s="108" t="s">
        <v>66</v>
      </c>
      <c r="N33" s="108" t="s">
        <v>66</v>
      </c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110"/>
    </row>
    <row r="34" spans="1:41">
      <c r="A34" t="s">
        <v>167</v>
      </c>
      <c r="B34" t="s">
        <v>64</v>
      </c>
      <c r="C34" s="108">
        <v>36.392499999999998</v>
      </c>
      <c r="D34" s="108">
        <v>38.53</v>
      </c>
      <c r="E34" s="108">
        <v>35.5</v>
      </c>
      <c r="F34" s="108">
        <v>37.596666666666664</v>
      </c>
      <c r="G34" s="108">
        <v>43.980000000000004</v>
      </c>
      <c r="H34" s="108">
        <v>43.057500000000005</v>
      </c>
      <c r="I34" s="108">
        <v>39.333333333333336</v>
      </c>
      <c r="J34" s="108">
        <v>38.75</v>
      </c>
      <c r="K34" s="108">
        <v>37</v>
      </c>
      <c r="L34" s="108">
        <v>34.5</v>
      </c>
      <c r="M34" s="108">
        <v>34</v>
      </c>
      <c r="N34" s="108">
        <v>36.25</v>
      </c>
      <c r="O34" s="103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110"/>
    </row>
    <row r="35" spans="1:41">
      <c r="A35" s="52" t="s">
        <v>168</v>
      </c>
      <c r="B35" t="s">
        <v>64</v>
      </c>
      <c r="C35" s="108">
        <v>20.5</v>
      </c>
      <c r="D35" s="108">
        <v>22.5</v>
      </c>
      <c r="E35" s="108">
        <v>21.25</v>
      </c>
      <c r="F35" s="108">
        <v>20.25</v>
      </c>
      <c r="G35" s="108">
        <v>19.25</v>
      </c>
      <c r="H35" s="108">
        <v>16.899999999999999</v>
      </c>
      <c r="I35" s="108">
        <v>15.5</v>
      </c>
      <c r="J35" s="108">
        <v>16.5</v>
      </c>
      <c r="K35" s="108">
        <v>20.100000000000001</v>
      </c>
      <c r="L35" s="108">
        <v>22.75</v>
      </c>
      <c r="M35" s="108">
        <v>22.5</v>
      </c>
      <c r="N35" s="108">
        <v>24.5</v>
      </c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110"/>
    </row>
    <row r="36" spans="1:41">
      <c r="A36" s="52" t="s">
        <v>169</v>
      </c>
      <c r="B36" s="52" t="s">
        <v>170</v>
      </c>
      <c r="C36" s="108">
        <v>3.16</v>
      </c>
      <c r="D36" s="108">
        <v>3.1</v>
      </c>
      <c r="E36" s="108">
        <v>3.01</v>
      </c>
      <c r="F36" s="108">
        <v>2.74</v>
      </c>
      <c r="G36" s="108">
        <v>2.57</v>
      </c>
      <c r="H36" s="108">
        <v>2.71</v>
      </c>
      <c r="I36" s="108">
        <v>2.83</v>
      </c>
      <c r="J36" s="115">
        <v>3.0550000000000002</v>
      </c>
      <c r="K36" s="111">
        <v>3.13</v>
      </c>
      <c r="L36" s="111">
        <v>2.98</v>
      </c>
      <c r="M36" s="111">
        <v>3.25</v>
      </c>
      <c r="N36" s="111">
        <v>3.3920000000000003</v>
      </c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110"/>
    </row>
    <row r="37" spans="1:41">
      <c r="A37" s="24" t="s">
        <v>171</v>
      </c>
      <c r="B37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41">
      <c r="A38" t="s">
        <v>172</v>
      </c>
      <c r="B38" t="s">
        <v>139</v>
      </c>
      <c r="C38" s="91" t="s">
        <v>66</v>
      </c>
      <c r="D38" s="108">
        <v>253.67</v>
      </c>
      <c r="E38" s="108">
        <v>274.75</v>
      </c>
      <c r="F38" s="108">
        <v>274.52999999999997</v>
      </c>
      <c r="G38" s="108">
        <v>276.25</v>
      </c>
      <c r="H38" s="108">
        <v>270.02999999999997</v>
      </c>
      <c r="I38" s="108">
        <v>271.11</v>
      </c>
      <c r="J38" s="108">
        <v>281.08999999999997</v>
      </c>
      <c r="K38" s="108">
        <v>296.60000000000002</v>
      </c>
      <c r="L38" s="108">
        <v>327.24</v>
      </c>
      <c r="M38" s="111">
        <v>333.89</v>
      </c>
      <c r="N38" s="111">
        <v>338.55</v>
      </c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110"/>
    </row>
    <row r="39" spans="1:41">
      <c r="A39" t="s">
        <v>173</v>
      </c>
      <c r="B39" t="s">
        <v>139</v>
      </c>
      <c r="C39" s="108">
        <v>239.38</v>
      </c>
      <c r="D39" s="108">
        <v>250.63</v>
      </c>
      <c r="E39" s="108">
        <v>259</v>
      </c>
      <c r="F39" s="108">
        <v>281.88</v>
      </c>
      <c r="G39" s="108">
        <v>251.88</v>
      </c>
      <c r="H39" s="108">
        <v>245.5</v>
      </c>
      <c r="I39" s="108">
        <v>245</v>
      </c>
      <c r="J39" s="108">
        <v>245</v>
      </c>
      <c r="K39" s="108">
        <v>248.5</v>
      </c>
      <c r="L39" s="108">
        <v>301.88</v>
      </c>
      <c r="M39" s="108">
        <v>365.63</v>
      </c>
      <c r="N39" s="108">
        <v>435.83</v>
      </c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110"/>
    </row>
    <row r="40" spans="1:41">
      <c r="A40" t="s">
        <v>174</v>
      </c>
      <c r="B40" t="s">
        <v>139</v>
      </c>
      <c r="C40" s="108">
        <v>248.13</v>
      </c>
      <c r="D40" s="108">
        <v>262.5</v>
      </c>
      <c r="E40" s="108">
        <v>263</v>
      </c>
      <c r="F40" s="108">
        <v>260</v>
      </c>
      <c r="G40" s="108">
        <v>257.5</v>
      </c>
      <c r="H40" s="108">
        <v>245.63</v>
      </c>
      <c r="I40" s="108">
        <v>250</v>
      </c>
      <c r="J40" s="108">
        <v>251.75</v>
      </c>
      <c r="K40" s="108">
        <v>227</v>
      </c>
      <c r="L40" s="108">
        <v>239.38</v>
      </c>
      <c r="M40" s="108">
        <v>253.75</v>
      </c>
      <c r="N40" s="108">
        <v>275</v>
      </c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110"/>
    </row>
    <row r="41" spans="1:41">
      <c r="A41" t="s">
        <v>175</v>
      </c>
      <c r="B41" t="s">
        <v>139</v>
      </c>
      <c r="C41" s="106">
        <v>300.11</v>
      </c>
      <c r="D41" s="106">
        <v>295.27999999999997</v>
      </c>
      <c r="E41" s="106">
        <v>312.38</v>
      </c>
      <c r="F41" s="106">
        <v>295.39999999999998</v>
      </c>
      <c r="G41" s="106">
        <v>288.56</v>
      </c>
      <c r="H41" s="106">
        <v>288.66000000000003</v>
      </c>
      <c r="I41" s="106">
        <v>291.25</v>
      </c>
      <c r="J41" s="106">
        <v>290.18</v>
      </c>
      <c r="K41" s="106">
        <v>319.99</v>
      </c>
      <c r="L41" s="106">
        <v>367.11</v>
      </c>
      <c r="M41" s="106">
        <v>387.83</v>
      </c>
      <c r="N41" s="106">
        <v>396.68</v>
      </c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110"/>
    </row>
    <row r="42" spans="1:41">
      <c r="A42" t="s">
        <v>176</v>
      </c>
      <c r="B42" t="s">
        <v>139</v>
      </c>
      <c r="C42" s="108">
        <v>185</v>
      </c>
      <c r="D42" s="108">
        <v>188.13</v>
      </c>
      <c r="E42" s="108">
        <v>180</v>
      </c>
      <c r="F42" s="108">
        <v>183.75</v>
      </c>
      <c r="G42" s="108">
        <v>180.63</v>
      </c>
      <c r="H42" s="108">
        <v>187.5</v>
      </c>
      <c r="I42" s="108">
        <v>202.5</v>
      </c>
      <c r="J42" s="108">
        <v>217.5</v>
      </c>
      <c r="K42" s="108">
        <v>211.5</v>
      </c>
      <c r="L42" s="108">
        <v>211.25</v>
      </c>
      <c r="M42" s="108">
        <v>216.25</v>
      </c>
      <c r="N42" s="108">
        <v>252.5</v>
      </c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110"/>
    </row>
    <row r="43" spans="1:41">
      <c r="A43" s="24" t="s">
        <v>177</v>
      </c>
      <c r="B43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41">
      <c r="A44" s="24" t="s">
        <v>178</v>
      </c>
      <c r="B44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41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  <c r="O45"/>
      <c r="P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41">
      <c r="A46" s="24" t="s">
        <v>181</v>
      </c>
      <c r="B4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41">
      <c r="A47" t="s">
        <v>182</v>
      </c>
      <c r="B47" t="s">
        <v>180</v>
      </c>
      <c r="C47" s="117">
        <v>320.2</v>
      </c>
      <c r="D47" s="117">
        <v>319.7</v>
      </c>
      <c r="E47" s="117">
        <v>320.39999999999998</v>
      </c>
      <c r="F47" s="117">
        <v>320.5</v>
      </c>
      <c r="G47" s="117">
        <v>321.39999999999998</v>
      </c>
      <c r="H47" s="117">
        <v>320.7</v>
      </c>
      <c r="I47" s="117">
        <v>319.60000000000002</v>
      </c>
      <c r="J47" s="117">
        <v>317.60000000000002</v>
      </c>
      <c r="K47" s="117">
        <v>319.7</v>
      </c>
      <c r="L47" s="117">
        <v>319</v>
      </c>
      <c r="M47" s="117">
        <v>319.39999999999998</v>
      </c>
      <c r="N47" s="117">
        <v>319.2</v>
      </c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/>
      <c r="AB47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110"/>
    </row>
    <row r="48" spans="1:41">
      <c r="A48" t="s">
        <v>183</v>
      </c>
      <c r="B48" t="s">
        <v>180</v>
      </c>
      <c r="C48" s="117">
        <v>238.2</v>
      </c>
      <c r="D48" s="117">
        <v>239.2</v>
      </c>
      <c r="E48" s="117">
        <v>237.3</v>
      </c>
      <c r="F48" s="117">
        <v>237.2</v>
      </c>
      <c r="G48" s="117">
        <v>235.2</v>
      </c>
      <c r="H48" s="117">
        <v>240.9</v>
      </c>
      <c r="I48" s="117">
        <v>240.6</v>
      </c>
      <c r="J48" s="117">
        <v>242.5</v>
      </c>
      <c r="K48" s="117">
        <v>245.8</v>
      </c>
      <c r="L48" s="117">
        <v>248</v>
      </c>
      <c r="M48" s="117">
        <v>252.9</v>
      </c>
      <c r="N48" s="117">
        <v>258.7</v>
      </c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/>
      <c r="AB48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110"/>
    </row>
    <row r="49" spans="1:41" customFormat="1">
      <c r="A49" t="s">
        <v>184</v>
      </c>
      <c r="B49" t="s">
        <v>180</v>
      </c>
      <c r="C49" s="117">
        <v>207.2</v>
      </c>
      <c r="D49" s="117">
        <v>201.8</v>
      </c>
      <c r="E49" s="117">
        <v>198.2</v>
      </c>
      <c r="F49" s="117">
        <v>190.6</v>
      </c>
      <c r="G49" s="117">
        <v>185.6</v>
      </c>
      <c r="H49" s="117">
        <v>190</v>
      </c>
      <c r="I49" s="117">
        <v>191.1</v>
      </c>
      <c r="J49" s="117">
        <v>198.6</v>
      </c>
      <c r="K49" s="117">
        <v>207.5</v>
      </c>
      <c r="L49" s="117">
        <v>208.4</v>
      </c>
      <c r="M49" s="117">
        <v>214.3</v>
      </c>
      <c r="N49" s="117">
        <v>228.1</v>
      </c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110"/>
    </row>
    <row r="50" spans="1:41">
      <c r="A50" s="14" t="s">
        <v>185</v>
      </c>
      <c r="B50" s="14" t="s">
        <v>186</v>
      </c>
      <c r="C50" s="118">
        <v>138.69999999999999</v>
      </c>
      <c r="D50" s="118">
        <v>137.69999999999999</v>
      </c>
      <c r="E50" s="118">
        <v>138.69999999999999</v>
      </c>
      <c r="F50" s="118">
        <v>138.69999999999999</v>
      </c>
      <c r="G50" s="118">
        <v>138.80000000000001</v>
      </c>
      <c r="H50" s="118">
        <v>139.69999999999999</v>
      </c>
      <c r="I50" s="118">
        <v>139.6</v>
      </c>
      <c r="J50" s="118">
        <v>137.9</v>
      </c>
      <c r="K50" s="118">
        <v>143.4</v>
      </c>
      <c r="L50" s="118">
        <v>143.30000000000001</v>
      </c>
      <c r="M50" s="118">
        <v>143.4</v>
      </c>
      <c r="N50" s="118">
        <v>144.6</v>
      </c>
      <c r="Z50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110"/>
    </row>
    <row r="51" spans="1:41" ht="13.2">
      <c r="A51" s="52" t="s">
        <v>187</v>
      </c>
      <c r="B51"/>
      <c r="C51"/>
      <c r="D51"/>
      <c r="E51"/>
      <c r="F51"/>
      <c r="G51"/>
      <c r="H51"/>
      <c r="I51"/>
      <c r="J51"/>
      <c r="K51"/>
      <c r="L51"/>
      <c r="M51"/>
      <c r="N51"/>
      <c r="Z51" s="119"/>
    </row>
    <row r="52" spans="1:41" ht="10.199999999999999" customHeight="1">
      <c r="A52" s="52" t="s">
        <v>192</v>
      </c>
      <c r="B52"/>
      <c r="C52"/>
      <c r="D52"/>
      <c r="E52"/>
      <c r="F52"/>
      <c r="G52"/>
      <c r="H52"/>
      <c r="I52"/>
      <c r="J52"/>
      <c r="L52"/>
      <c r="M52" s="54"/>
      <c r="N52" s="54"/>
      <c r="Z52"/>
    </row>
    <row r="53" spans="1:41">
      <c r="A53" s="52" t="s">
        <v>193</v>
      </c>
      <c r="B53"/>
      <c r="C53"/>
      <c r="D53"/>
      <c r="E53"/>
      <c r="F53"/>
      <c r="G53"/>
      <c r="H53"/>
      <c r="I53"/>
      <c r="J53"/>
      <c r="K53"/>
      <c r="M53"/>
      <c r="Z53"/>
    </row>
    <row r="54" spans="1:41">
      <c r="M54" s="120"/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0376-E3CE-4950-9C51-0D1B50B764E1}">
  <sheetPr>
    <pageSetUpPr fitToPage="1"/>
  </sheetPr>
  <dimension ref="A1:O54"/>
  <sheetViews>
    <sheetView zoomScaleNormal="100" zoomScaleSheetLayoutView="100" workbookViewId="0">
      <pane ySplit="3" topLeftCell="A19" activePane="bottomLeft" state="frozen"/>
      <selection pane="bottomLeft"/>
    </sheetView>
  </sheetViews>
  <sheetFormatPr defaultColWidth="9.28515625" defaultRowHeight="10.199999999999999"/>
  <cols>
    <col min="1" max="1" width="52.42578125" style="95" customWidth="1"/>
    <col min="2" max="2" width="19.42578125" style="95" bestFit="1" customWidth="1"/>
    <col min="3" max="14" width="9.7109375" style="95" customWidth="1"/>
    <col min="15" max="16384" width="9.28515625" style="95"/>
  </cols>
  <sheetData>
    <row r="1" spans="1:14">
      <c r="A1" s="58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>
      <c r="A2"/>
      <c r="B2"/>
      <c r="C2" s="87"/>
      <c r="D2" s="87"/>
      <c r="E2" s="87"/>
      <c r="F2" s="87"/>
      <c r="G2" s="87"/>
      <c r="H2" s="88">
        <v>2021</v>
      </c>
      <c r="I2" s="87"/>
      <c r="J2" s="87"/>
      <c r="K2" s="87"/>
      <c r="L2" s="87"/>
      <c r="M2" s="87"/>
      <c r="N2" s="62"/>
    </row>
    <row r="3" spans="1:14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14">
      <c r="A4" s="24" t="s">
        <v>134</v>
      </c>
      <c r="B4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>
      <c r="A5" s="24" t="s">
        <v>135</v>
      </c>
      <c r="B5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>
      <c r="A6" t="s">
        <v>136</v>
      </c>
      <c r="B6" t="s">
        <v>137</v>
      </c>
      <c r="C6" s="108">
        <v>18.8</v>
      </c>
      <c r="D6" s="108">
        <v>20.399999999999999</v>
      </c>
      <c r="E6" s="108">
        <v>22</v>
      </c>
      <c r="F6" s="108">
        <v>23.8</v>
      </c>
      <c r="G6" s="108">
        <v>26.1</v>
      </c>
      <c r="H6" s="108">
        <v>26</v>
      </c>
      <c r="I6" s="108">
        <v>27.7</v>
      </c>
      <c r="J6" s="108">
        <v>30.9</v>
      </c>
      <c r="K6" s="108">
        <v>28.7</v>
      </c>
      <c r="L6" s="111">
        <v>29.6</v>
      </c>
      <c r="M6" s="108">
        <v>31.7</v>
      </c>
      <c r="N6" s="108">
        <v>32.5</v>
      </c>
    </row>
    <row r="7" spans="1:14">
      <c r="A7" t="s">
        <v>138</v>
      </c>
      <c r="B7" t="s">
        <v>139</v>
      </c>
      <c r="C7" s="108">
        <v>209</v>
      </c>
      <c r="D7" s="108">
        <v>185</v>
      </c>
      <c r="E7" s="91" t="s">
        <v>66</v>
      </c>
      <c r="F7" s="91" t="s">
        <v>66</v>
      </c>
      <c r="G7" s="91" t="s">
        <v>66</v>
      </c>
      <c r="H7" s="91" t="s">
        <v>66</v>
      </c>
      <c r="I7" s="91" t="s">
        <v>66</v>
      </c>
      <c r="J7" s="108">
        <v>255</v>
      </c>
      <c r="K7" s="108">
        <v>235</v>
      </c>
      <c r="L7" s="108">
        <v>244</v>
      </c>
      <c r="M7" s="108">
        <v>244</v>
      </c>
      <c r="N7" s="108">
        <v>239</v>
      </c>
    </row>
    <row r="8" spans="1:14">
      <c r="A8" t="s">
        <v>140</v>
      </c>
      <c r="B8" t="s">
        <v>141</v>
      </c>
      <c r="C8" s="108">
        <v>12</v>
      </c>
      <c r="D8" s="108">
        <v>13.2</v>
      </c>
      <c r="E8" s="108">
        <v>15.7</v>
      </c>
      <c r="F8" s="108">
        <v>18.100000000000001</v>
      </c>
      <c r="G8" s="108">
        <v>18.3</v>
      </c>
      <c r="H8" s="108">
        <v>19.899999999999999</v>
      </c>
      <c r="I8" s="108">
        <v>20.100000000000001</v>
      </c>
      <c r="J8" s="108">
        <v>20.2</v>
      </c>
      <c r="K8" s="108">
        <v>19.8</v>
      </c>
      <c r="L8" s="108">
        <v>26.2</v>
      </c>
      <c r="M8" s="108">
        <v>26.1</v>
      </c>
      <c r="N8" s="108">
        <v>31.3</v>
      </c>
    </row>
    <row r="9" spans="1:14">
      <c r="A9" t="s">
        <v>142</v>
      </c>
      <c r="B9" t="s">
        <v>64</v>
      </c>
      <c r="C9" s="108">
        <v>20.5</v>
      </c>
      <c r="D9" s="108">
        <v>20.5</v>
      </c>
      <c r="E9" s="108">
        <v>21.2</v>
      </c>
      <c r="F9" s="108">
        <v>21.4</v>
      </c>
      <c r="G9" s="108">
        <v>21.3</v>
      </c>
      <c r="H9" s="108">
        <v>21.3</v>
      </c>
      <c r="I9" s="108">
        <v>21.6</v>
      </c>
      <c r="J9" s="108">
        <v>21.3</v>
      </c>
      <c r="K9" s="108">
        <v>22.2</v>
      </c>
      <c r="L9" s="108">
        <v>23.9</v>
      </c>
      <c r="M9" s="108">
        <v>25.4</v>
      </c>
      <c r="N9" s="108">
        <v>24.099999999999998</v>
      </c>
    </row>
    <row r="10" spans="1:14">
      <c r="A10" t="s">
        <v>143</v>
      </c>
      <c r="B10" t="s">
        <v>141</v>
      </c>
      <c r="C10" s="108">
        <v>10.9</v>
      </c>
      <c r="D10" s="108">
        <v>12.7</v>
      </c>
      <c r="E10" s="108">
        <v>13.2</v>
      </c>
      <c r="F10" s="108">
        <v>13.9</v>
      </c>
      <c r="G10" s="108">
        <v>14.8</v>
      </c>
      <c r="H10" s="108">
        <v>14.5</v>
      </c>
      <c r="I10" s="108">
        <v>14.1</v>
      </c>
      <c r="J10" s="108">
        <v>13.7</v>
      </c>
      <c r="K10" s="108">
        <v>12.2</v>
      </c>
      <c r="L10" s="108">
        <v>11.9</v>
      </c>
      <c r="M10" s="111">
        <v>12.1</v>
      </c>
      <c r="N10" s="108">
        <v>12.5</v>
      </c>
    </row>
    <row r="11" spans="1:14">
      <c r="A11" t="s">
        <v>144</v>
      </c>
      <c r="B11" t="s">
        <v>137</v>
      </c>
      <c r="C11" s="108">
        <v>19.5</v>
      </c>
      <c r="D11" s="108">
        <v>21.4</v>
      </c>
      <c r="E11" s="108">
        <v>21.5</v>
      </c>
      <c r="F11" s="108">
        <v>23.7</v>
      </c>
      <c r="G11" s="108">
        <v>26.4</v>
      </c>
      <c r="H11" s="108">
        <v>28.4</v>
      </c>
      <c r="I11" s="108">
        <v>28</v>
      </c>
      <c r="J11" s="108">
        <v>29.4</v>
      </c>
      <c r="K11" s="108">
        <v>30.7</v>
      </c>
      <c r="L11" s="108">
        <v>30.5</v>
      </c>
      <c r="M11" s="108">
        <v>30.3</v>
      </c>
      <c r="N11" s="108">
        <v>31.6</v>
      </c>
    </row>
    <row r="12" spans="1:14">
      <c r="A12" s="36" t="s">
        <v>145</v>
      </c>
      <c r="B12" s="36" t="s">
        <v>137</v>
      </c>
      <c r="C12" s="121">
        <v>19.100000000000001</v>
      </c>
      <c r="D12" s="121">
        <v>20.7</v>
      </c>
      <c r="E12" s="121">
        <v>20.7</v>
      </c>
      <c r="F12" s="121">
        <v>23.3</v>
      </c>
      <c r="G12" s="121">
        <v>26.6</v>
      </c>
      <c r="H12" s="121">
        <v>28.8</v>
      </c>
      <c r="I12" s="121">
        <v>28.1</v>
      </c>
      <c r="J12" s="121">
        <v>30.1</v>
      </c>
      <c r="K12" s="121">
        <v>30.9</v>
      </c>
      <c r="L12" s="121">
        <v>30.6</v>
      </c>
      <c r="M12" s="121">
        <v>30.5</v>
      </c>
      <c r="N12" s="121">
        <v>31.7</v>
      </c>
    </row>
    <row r="13" spans="1:14">
      <c r="A13" s="36" t="s">
        <v>146</v>
      </c>
      <c r="B13" s="36" t="s">
        <v>137</v>
      </c>
      <c r="C13" s="121">
        <v>25.9</v>
      </c>
      <c r="D13" s="121">
        <v>25.8</v>
      </c>
      <c r="E13" s="121">
        <v>25.6</v>
      </c>
      <c r="F13" s="121">
        <v>25.6</v>
      </c>
      <c r="G13" s="121">
        <v>26</v>
      </c>
      <c r="H13" s="121">
        <v>27.4</v>
      </c>
      <c r="I13" s="121">
        <v>27.7</v>
      </c>
      <c r="J13" s="121">
        <v>27.7</v>
      </c>
      <c r="K13" s="121">
        <v>29.9</v>
      </c>
      <c r="L13" s="121">
        <v>28.9</v>
      </c>
      <c r="M13" s="121">
        <v>28</v>
      </c>
      <c r="N13" s="121">
        <v>30.7</v>
      </c>
    </row>
    <row r="14" spans="1:14">
      <c r="A14" s="24" t="s">
        <v>147</v>
      </c>
      <c r="B14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t="s">
        <v>148</v>
      </c>
      <c r="B15" t="s">
        <v>137</v>
      </c>
      <c r="C15" s="112">
        <v>22.192</v>
      </c>
      <c r="D15" s="108">
        <v>24.163</v>
      </c>
      <c r="E15" s="108">
        <v>27.375</v>
      </c>
      <c r="F15" s="108">
        <v>30.946999999999999</v>
      </c>
      <c r="G15" s="108">
        <v>32.097000000000001</v>
      </c>
      <c r="H15" s="108">
        <v>27.568000000000001</v>
      </c>
      <c r="I15" s="106">
        <v>32.326999999999998</v>
      </c>
      <c r="J15" s="108">
        <v>32.874000000000002</v>
      </c>
      <c r="K15" s="108">
        <v>30.952999999999999</v>
      </c>
      <c r="L15" s="108">
        <v>33.466000000000001</v>
      </c>
      <c r="M15" s="108">
        <v>35.884</v>
      </c>
      <c r="N15" s="108">
        <v>35.636000000000003</v>
      </c>
    </row>
    <row r="16" spans="1:14">
      <c r="A16" t="s">
        <v>149</v>
      </c>
      <c r="B16" t="s">
        <v>139</v>
      </c>
      <c r="C16" s="108">
        <v>308.75</v>
      </c>
      <c r="D16" s="108">
        <v>326.25</v>
      </c>
      <c r="E16" s="108">
        <v>324</v>
      </c>
      <c r="F16" s="108">
        <v>347.5</v>
      </c>
      <c r="G16" s="106">
        <v>380</v>
      </c>
      <c r="H16" s="108">
        <v>385</v>
      </c>
      <c r="I16" s="108">
        <v>365</v>
      </c>
      <c r="J16" s="108">
        <v>360</v>
      </c>
      <c r="K16" s="108">
        <v>358.33</v>
      </c>
      <c r="L16" s="108">
        <v>307.5</v>
      </c>
      <c r="M16" s="91">
        <v>263</v>
      </c>
      <c r="N16" s="108">
        <v>260</v>
      </c>
    </row>
    <row r="17" spans="1:14">
      <c r="A17" t="s">
        <v>150</v>
      </c>
      <c r="B17" t="s">
        <v>141</v>
      </c>
      <c r="C17" s="108">
        <v>15.24</v>
      </c>
      <c r="D17" s="108">
        <v>16.54</v>
      </c>
      <c r="E17" s="108">
        <v>18.04</v>
      </c>
      <c r="F17" s="108">
        <v>19.64</v>
      </c>
      <c r="G17" s="108">
        <v>20.94736842105263</v>
      </c>
      <c r="H17" s="108">
        <v>20.523809523809526</v>
      </c>
      <c r="I17" s="108">
        <v>20.5</v>
      </c>
      <c r="J17" s="108">
        <v>19.795454545454547</v>
      </c>
      <c r="K17" s="108">
        <v>24.523809523809526</v>
      </c>
      <c r="L17" s="108">
        <v>27.7</v>
      </c>
      <c r="M17" s="108">
        <v>30</v>
      </c>
      <c r="N17" s="108">
        <v>30</v>
      </c>
    </row>
    <row r="18" spans="1:14" s="122" customFormat="1">
      <c r="A18" s="36" t="s">
        <v>151</v>
      </c>
      <c r="B18" s="36" t="s">
        <v>141</v>
      </c>
      <c r="C18" s="108">
        <v>13.61</v>
      </c>
      <c r="D18" s="108">
        <v>13.72</v>
      </c>
      <c r="E18" s="108">
        <v>14.09</v>
      </c>
      <c r="F18" s="108">
        <v>14.7</v>
      </c>
      <c r="G18" s="108">
        <v>15.76</v>
      </c>
      <c r="H18" s="108">
        <v>14.55</v>
      </c>
      <c r="I18" s="108">
        <v>14.21</v>
      </c>
      <c r="J18" s="108">
        <v>13.58</v>
      </c>
      <c r="K18" s="108">
        <v>12.49</v>
      </c>
      <c r="L18" s="108">
        <v>11.99</v>
      </c>
      <c r="M18" s="108">
        <v>12.19</v>
      </c>
      <c r="N18" s="108">
        <v>12.73</v>
      </c>
    </row>
    <row r="19" spans="1:14">
      <c r="A19" s="36" t="s">
        <v>152</v>
      </c>
      <c r="B19" s="36" t="s">
        <v>141</v>
      </c>
      <c r="C19" s="108">
        <v>14.56</v>
      </c>
      <c r="D19" s="108">
        <v>14.58</v>
      </c>
      <c r="E19" s="106">
        <v>14.93</v>
      </c>
      <c r="F19" s="108">
        <v>15.3</v>
      </c>
      <c r="G19" s="108">
        <v>16.440000000000001</v>
      </c>
      <c r="H19" s="108">
        <v>14.89</v>
      </c>
      <c r="I19" s="108" t="s">
        <v>66</v>
      </c>
      <c r="J19" s="108">
        <v>14.49</v>
      </c>
      <c r="K19" s="108">
        <v>13.52</v>
      </c>
      <c r="L19" s="108">
        <v>13.12</v>
      </c>
      <c r="M19" s="108">
        <v>13.32</v>
      </c>
      <c r="N19" s="108" t="s">
        <v>66</v>
      </c>
    </row>
    <row r="20" spans="1:14">
      <c r="A20" t="s">
        <v>153</v>
      </c>
      <c r="B20" t="s">
        <v>137</v>
      </c>
      <c r="C20" s="108">
        <v>19.23</v>
      </c>
      <c r="D20" s="108">
        <v>19.8</v>
      </c>
      <c r="E20" s="106">
        <v>21.98</v>
      </c>
      <c r="F20" s="108">
        <v>24.79</v>
      </c>
      <c r="G20" s="108">
        <v>27.41</v>
      </c>
      <c r="H20" s="108">
        <v>27.28</v>
      </c>
      <c r="I20" s="108">
        <v>28.81</v>
      </c>
      <c r="J20" s="108">
        <v>29.84</v>
      </c>
      <c r="K20" s="108">
        <v>31.56</v>
      </c>
      <c r="L20" s="108">
        <v>31.83</v>
      </c>
      <c r="M20" s="108">
        <v>32.25</v>
      </c>
      <c r="N20" s="108">
        <v>32.06</v>
      </c>
    </row>
    <row r="21" spans="1:14">
      <c r="A21" s="24" t="s">
        <v>154</v>
      </c>
      <c r="B21"/>
      <c r="C21" s="108"/>
      <c r="D21" s="106"/>
      <c r="E21" s="106"/>
      <c r="F21" s="106"/>
      <c r="G21" s="106"/>
      <c r="H21" s="106"/>
      <c r="I21" s="106"/>
      <c r="J21" s="106"/>
      <c r="K21" s="108"/>
      <c r="L21" s="108"/>
      <c r="M21" s="106"/>
      <c r="N21" s="106"/>
    </row>
    <row r="22" spans="1:14">
      <c r="A22" s="24" t="s">
        <v>155</v>
      </c>
      <c r="B22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1:14">
      <c r="A23" t="s">
        <v>156</v>
      </c>
      <c r="B23" t="s">
        <v>64</v>
      </c>
      <c r="C23" s="108">
        <v>53.3125</v>
      </c>
      <c r="D23" s="108">
        <v>58.9375</v>
      </c>
      <c r="E23" s="108">
        <v>71.3125</v>
      </c>
      <c r="F23" s="108">
        <v>79.55</v>
      </c>
      <c r="G23" s="108">
        <v>94.0625</v>
      </c>
      <c r="H23" s="108">
        <v>93.5</v>
      </c>
      <c r="I23" s="108">
        <v>92.3</v>
      </c>
      <c r="J23" s="108">
        <v>81</v>
      </c>
      <c r="K23" s="108">
        <v>76</v>
      </c>
      <c r="L23" s="108">
        <v>82.3</v>
      </c>
      <c r="M23" s="108">
        <v>84.375</v>
      </c>
      <c r="N23" s="108">
        <v>82.95</v>
      </c>
    </row>
    <row r="24" spans="1:14">
      <c r="A24" t="s">
        <v>157</v>
      </c>
      <c r="B24" t="s">
        <v>64</v>
      </c>
      <c r="C24" s="108">
        <v>68.75</v>
      </c>
      <c r="D24" s="108">
        <v>66</v>
      </c>
      <c r="E24" s="111">
        <v>71.5</v>
      </c>
      <c r="F24" s="108">
        <v>72.599999999999994</v>
      </c>
      <c r="G24">
        <v>78</v>
      </c>
      <c r="H24" s="108">
        <v>80</v>
      </c>
      <c r="I24" s="108">
        <v>80</v>
      </c>
      <c r="J24" s="108">
        <v>80</v>
      </c>
      <c r="K24" s="108">
        <v>80</v>
      </c>
      <c r="L24" s="108">
        <v>85</v>
      </c>
      <c r="M24" s="108">
        <v>92.5</v>
      </c>
      <c r="N24" s="112">
        <v>87</v>
      </c>
    </row>
    <row r="25" spans="1:14">
      <c r="A25" t="s">
        <v>158</v>
      </c>
      <c r="B25" t="s">
        <v>64</v>
      </c>
      <c r="C25" s="108">
        <v>44.230000000000004</v>
      </c>
      <c r="D25" s="108">
        <v>45.195</v>
      </c>
      <c r="E25" s="108">
        <v>54</v>
      </c>
      <c r="F25" s="108">
        <v>60.5</v>
      </c>
      <c r="G25" s="108">
        <v>70</v>
      </c>
      <c r="H25" s="108">
        <v>67.75</v>
      </c>
      <c r="I25" s="108">
        <v>66.375</v>
      </c>
      <c r="J25" s="108">
        <v>63.3</v>
      </c>
      <c r="K25" s="108">
        <v>53.734999999999999</v>
      </c>
      <c r="L25" s="106">
        <v>56.53</v>
      </c>
      <c r="M25" s="108">
        <v>58.120000000000005</v>
      </c>
      <c r="N25" s="108">
        <v>54.725000000000001</v>
      </c>
    </row>
    <row r="26" spans="1:14">
      <c r="A26" t="s">
        <v>159</v>
      </c>
      <c r="B26" t="s">
        <v>64</v>
      </c>
      <c r="C26" s="111">
        <v>39.299999999999997</v>
      </c>
      <c r="D26" s="111">
        <v>42.592105263157897</v>
      </c>
      <c r="E26" s="111">
        <v>50.68</v>
      </c>
      <c r="F26" s="111">
        <v>51.01</v>
      </c>
      <c r="G26" s="111">
        <v>52.424999999999997</v>
      </c>
      <c r="H26" s="111">
        <v>57</v>
      </c>
      <c r="I26" s="111">
        <v>58.31</v>
      </c>
      <c r="J26" s="111">
        <v>64.680000000000007</v>
      </c>
      <c r="K26" s="111">
        <v>58.24</v>
      </c>
      <c r="L26" s="111">
        <v>61.76</v>
      </c>
      <c r="M26" s="111">
        <v>62.55</v>
      </c>
      <c r="N26" s="111">
        <v>56.35</v>
      </c>
    </row>
    <row r="27" spans="1:14">
      <c r="A27" t="s">
        <v>160</v>
      </c>
      <c r="B27" t="s">
        <v>64</v>
      </c>
      <c r="C27" s="108">
        <v>63.1875</v>
      </c>
      <c r="D27" s="108">
        <v>73.625</v>
      </c>
      <c r="E27" s="108">
        <v>86.9375</v>
      </c>
      <c r="F27" s="108">
        <v>92.65</v>
      </c>
      <c r="G27" s="108">
        <v>102.1875</v>
      </c>
      <c r="H27" s="108">
        <v>100.6875</v>
      </c>
      <c r="I27" s="108">
        <v>99.9</v>
      </c>
      <c r="J27" s="108">
        <v>96.5</v>
      </c>
      <c r="K27" s="108">
        <v>93.625</v>
      </c>
      <c r="L27" s="108">
        <v>98.5</v>
      </c>
      <c r="M27" s="108">
        <v>96.75</v>
      </c>
      <c r="N27" s="108">
        <v>93.3</v>
      </c>
    </row>
    <row r="28" spans="1:14">
      <c r="A28" s="36" t="s">
        <v>161</v>
      </c>
      <c r="B28" t="s">
        <v>64</v>
      </c>
      <c r="C28" s="91" t="s">
        <v>66</v>
      </c>
      <c r="D28" s="91" t="s">
        <v>66</v>
      </c>
      <c r="E28" s="91">
        <v>55</v>
      </c>
      <c r="F28" s="108" t="s">
        <v>66</v>
      </c>
      <c r="G28" s="108">
        <v>58</v>
      </c>
      <c r="H28" s="108">
        <v>68</v>
      </c>
      <c r="I28" s="91" t="s">
        <v>66</v>
      </c>
      <c r="J28" s="91">
        <v>72.333333333333329</v>
      </c>
      <c r="K28" s="91" t="s">
        <v>66</v>
      </c>
      <c r="L28" s="91" t="s">
        <v>66</v>
      </c>
      <c r="M28" s="108" t="s">
        <v>66</v>
      </c>
      <c r="N28" s="108" t="s">
        <v>66</v>
      </c>
    </row>
    <row r="29" spans="1:14">
      <c r="A29" t="s">
        <v>162</v>
      </c>
      <c r="B29" t="s">
        <v>64</v>
      </c>
      <c r="C29" s="108">
        <v>49.8125</v>
      </c>
      <c r="D29" s="108">
        <v>52.125</v>
      </c>
      <c r="E29" s="108">
        <v>52.125</v>
      </c>
      <c r="F29" s="108">
        <v>54.25</v>
      </c>
      <c r="G29" s="108">
        <v>57.75</v>
      </c>
      <c r="H29" s="108">
        <v>50.625</v>
      </c>
      <c r="I29" s="108">
        <v>53.3</v>
      </c>
      <c r="J29" s="108">
        <v>56.6875</v>
      </c>
      <c r="K29" s="108">
        <v>58.3125</v>
      </c>
      <c r="L29" s="108">
        <v>64.349999999999994</v>
      </c>
      <c r="M29" s="108">
        <v>66.3125</v>
      </c>
      <c r="N29" s="108">
        <v>62.55</v>
      </c>
    </row>
    <row r="30" spans="1:14">
      <c r="A30" t="s">
        <v>163</v>
      </c>
      <c r="B30" t="s">
        <v>64</v>
      </c>
      <c r="C30" s="108">
        <v>79.6875</v>
      </c>
      <c r="D30" s="111">
        <v>80.75</v>
      </c>
      <c r="E30" s="108">
        <v>81.25</v>
      </c>
      <c r="F30" s="108">
        <v>82.9</v>
      </c>
      <c r="G30" s="108">
        <v>87</v>
      </c>
      <c r="H30" s="108">
        <v>80.75</v>
      </c>
      <c r="I30" s="108">
        <v>83.4</v>
      </c>
      <c r="J30" s="108">
        <v>87</v>
      </c>
      <c r="K30" s="108">
        <v>88.375</v>
      </c>
      <c r="L30" s="108">
        <v>93.7</v>
      </c>
      <c r="M30" s="108">
        <v>96.125</v>
      </c>
      <c r="N30" s="108">
        <v>91.45</v>
      </c>
    </row>
    <row r="31" spans="1:14">
      <c r="A31" t="s">
        <v>164</v>
      </c>
      <c r="B31" t="s">
        <v>64</v>
      </c>
      <c r="C31" s="108">
        <v>90</v>
      </c>
      <c r="D31" s="108">
        <v>93</v>
      </c>
      <c r="E31" s="108">
        <v>105.25</v>
      </c>
      <c r="F31" s="108">
        <v>109.2</v>
      </c>
      <c r="G31" s="108">
        <v>110</v>
      </c>
      <c r="H31" s="108">
        <v>108.1875</v>
      </c>
      <c r="I31" s="108">
        <v>106</v>
      </c>
      <c r="J31" s="108">
        <v>108.75</v>
      </c>
      <c r="K31" s="108">
        <v>105</v>
      </c>
      <c r="L31" s="108">
        <v>101.5</v>
      </c>
      <c r="M31" s="108">
        <v>100</v>
      </c>
      <c r="N31" s="108">
        <v>100</v>
      </c>
    </row>
    <row r="32" spans="1:14">
      <c r="A32" t="s">
        <v>165</v>
      </c>
      <c r="B32" t="s">
        <v>64</v>
      </c>
      <c r="C32" s="108">
        <v>44.31</v>
      </c>
      <c r="D32" s="108">
        <v>48.37</v>
      </c>
      <c r="E32" s="111">
        <v>54</v>
      </c>
      <c r="F32" s="108">
        <v>62.88</v>
      </c>
      <c r="G32" s="108">
        <v>74.75</v>
      </c>
      <c r="H32" s="108">
        <v>74.75</v>
      </c>
      <c r="I32" s="108">
        <v>72.930000000000007</v>
      </c>
      <c r="J32" s="108">
        <v>70.010000000000005</v>
      </c>
      <c r="K32" s="108">
        <v>65.930000000000007</v>
      </c>
      <c r="L32" s="108">
        <v>70.42</v>
      </c>
      <c r="M32" s="108">
        <v>66.459999999999994</v>
      </c>
      <c r="N32" s="108">
        <v>63.69</v>
      </c>
    </row>
    <row r="33" spans="1:15">
      <c r="A33" t="s">
        <v>166</v>
      </c>
      <c r="B33" t="s">
        <v>64</v>
      </c>
      <c r="C33" s="108" t="s">
        <v>66</v>
      </c>
      <c r="D33" s="108" t="s">
        <v>66</v>
      </c>
      <c r="E33" s="108" t="s">
        <v>66</v>
      </c>
      <c r="F33" s="108">
        <v>83</v>
      </c>
      <c r="G33" s="108">
        <v>83</v>
      </c>
      <c r="H33" s="108" t="s">
        <v>66</v>
      </c>
      <c r="I33" s="108" t="s">
        <v>66</v>
      </c>
      <c r="J33" s="108" t="s">
        <v>66</v>
      </c>
      <c r="K33" s="108" t="s">
        <v>66</v>
      </c>
      <c r="L33" s="108">
        <v>129</v>
      </c>
      <c r="M33" s="108">
        <v>125</v>
      </c>
      <c r="N33" s="108">
        <v>125</v>
      </c>
    </row>
    <row r="34" spans="1:15" s="122" customFormat="1">
      <c r="A34" s="36" t="s">
        <v>167</v>
      </c>
      <c r="B34" t="s">
        <v>64</v>
      </c>
      <c r="C34" s="108">
        <v>48.13</v>
      </c>
      <c r="D34" s="108">
        <v>53.13</v>
      </c>
      <c r="E34" s="108">
        <v>55.94</v>
      </c>
      <c r="F34" s="108">
        <v>59.38</v>
      </c>
      <c r="G34" s="108">
        <v>64.73</v>
      </c>
      <c r="H34" s="108">
        <v>61.5</v>
      </c>
      <c r="I34" s="108">
        <v>66.33</v>
      </c>
      <c r="J34" s="108">
        <v>72</v>
      </c>
      <c r="K34" s="108">
        <v>71.75</v>
      </c>
      <c r="L34" s="108" t="s">
        <v>66</v>
      </c>
      <c r="M34" s="108">
        <v>80.06</v>
      </c>
      <c r="N34" s="108">
        <v>73</v>
      </c>
      <c r="O34" s="123"/>
    </row>
    <row r="35" spans="1:15">
      <c r="A35" t="s">
        <v>168</v>
      </c>
      <c r="B35" t="s">
        <v>64</v>
      </c>
      <c r="C35" s="108">
        <v>28</v>
      </c>
      <c r="D35" s="108">
        <v>30.75</v>
      </c>
      <c r="E35" s="108">
        <v>36.200000000000003</v>
      </c>
      <c r="F35" s="108">
        <v>38</v>
      </c>
      <c r="G35" s="108">
        <v>40.75</v>
      </c>
      <c r="H35" s="108">
        <v>42.6</v>
      </c>
      <c r="I35" s="108">
        <v>43.25</v>
      </c>
      <c r="J35" s="108">
        <v>45.4</v>
      </c>
      <c r="K35" s="108">
        <v>41.25</v>
      </c>
      <c r="L35" s="108">
        <v>45.12</v>
      </c>
      <c r="M35" s="108">
        <v>45.2</v>
      </c>
      <c r="N35" s="108">
        <v>43.75</v>
      </c>
    </row>
    <row r="36" spans="1:15">
      <c r="A36" t="s">
        <v>169</v>
      </c>
      <c r="B36" t="s">
        <v>170</v>
      </c>
      <c r="C36" s="100">
        <v>3.7475000000000001</v>
      </c>
      <c r="D36" s="89">
        <v>4.1224999999999996</v>
      </c>
      <c r="E36" s="89">
        <v>4.8574999999999999</v>
      </c>
      <c r="F36" s="89">
        <v>5.2959999999999994</v>
      </c>
      <c r="G36" s="89">
        <v>6.085</v>
      </c>
      <c r="H36" s="89">
        <v>6.02</v>
      </c>
      <c r="I36" s="89">
        <v>5.7700000000000005</v>
      </c>
      <c r="J36" s="89">
        <v>5.38</v>
      </c>
      <c r="K36" s="89">
        <v>4.9675000000000002</v>
      </c>
      <c r="L36" s="89">
        <v>5.31</v>
      </c>
      <c r="M36" s="89">
        <v>5.4650000000000007</v>
      </c>
      <c r="N36" s="111">
        <v>4.8779999999999992</v>
      </c>
    </row>
    <row r="37" spans="1:15">
      <c r="A37" s="24" t="s">
        <v>171</v>
      </c>
      <c r="B37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15">
      <c r="A38" t="s">
        <v>172</v>
      </c>
      <c r="B38" t="s">
        <v>139</v>
      </c>
      <c r="C38" s="91">
        <v>387.53</v>
      </c>
      <c r="D38" s="108">
        <v>376.07499999999999</v>
      </c>
      <c r="E38" s="108">
        <v>365.14</v>
      </c>
      <c r="F38" s="108">
        <v>377.57499999999999</v>
      </c>
      <c r="G38" s="108">
        <v>391.45</v>
      </c>
      <c r="H38" s="108">
        <v>345.9</v>
      </c>
      <c r="I38" s="108">
        <v>326.67499999999995</v>
      </c>
      <c r="J38" s="108">
        <v>329.45</v>
      </c>
      <c r="K38" s="108">
        <v>322.96249999999998</v>
      </c>
      <c r="L38" s="108">
        <v>322.82499999999999</v>
      </c>
      <c r="M38" s="108">
        <v>350.21999999999997</v>
      </c>
      <c r="N38" s="108">
        <v>382.9666666666667</v>
      </c>
    </row>
    <row r="39" spans="1:15">
      <c r="A39" t="s">
        <v>173</v>
      </c>
      <c r="B39" t="s">
        <v>139</v>
      </c>
      <c r="C39" s="108">
        <v>443.75</v>
      </c>
      <c r="D39" s="108">
        <v>460</v>
      </c>
      <c r="E39" s="108">
        <v>456</v>
      </c>
      <c r="F39" s="108">
        <v>415</v>
      </c>
      <c r="G39" s="108">
        <v>360.625</v>
      </c>
      <c r="H39" s="108">
        <v>337.5</v>
      </c>
      <c r="I39" s="108">
        <v>321.875</v>
      </c>
      <c r="J39" s="108">
        <v>303</v>
      </c>
      <c r="K39" s="108">
        <v>305</v>
      </c>
      <c r="L39" s="108">
        <v>298.75</v>
      </c>
      <c r="M39" s="108">
        <v>304.5</v>
      </c>
      <c r="N39" s="108">
        <v>311.25</v>
      </c>
    </row>
    <row r="40" spans="1:15">
      <c r="A40" t="s">
        <v>174</v>
      </c>
      <c r="B40" t="s">
        <v>139</v>
      </c>
      <c r="C40" s="108">
        <v>313.125</v>
      </c>
      <c r="D40" s="108">
        <v>296.25</v>
      </c>
      <c r="E40" s="108">
        <v>322</v>
      </c>
      <c r="F40" s="108">
        <v>318.75</v>
      </c>
      <c r="G40" s="108">
        <v>335.63</v>
      </c>
      <c r="H40" s="108">
        <v>293.5</v>
      </c>
      <c r="I40" s="108">
        <v>262.5</v>
      </c>
      <c r="J40" s="108">
        <v>287.5</v>
      </c>
      <c r="K40" s="108">
        <v>260</v>
      </c>
      <c r="L40" s="108">
        <v>265.625</v>
      </c>
      <c r="M40" s="108">
        <v>252</v>
      </c>
      <c r="N40" s="108">
        <v>309.16666666666669</v>
      </c>
    </row>
    <row r="41" spans="1:15" s="124" customFormat="1">
      <c r="A41" s="36" t="s">
        <v>175</v>
      </c>
      <c r="B41" t="s">
        <v>139</v>
      </c>
      <c r="C41" s="106">
        <v>439.24</v>
      </c>
      <c r="D41" s="106">
        <v>427.28</v>
      </c>
      <c r="E41" s="106">
        <v>410.02</v>
      </c>
      <c r="F41" s="106">
        <v>413.36</v>
      </c>
      <c r="G41" s="106">
        <v>421.03</v>
      </c>
      <c r="H41" s="106">
        <v>378.18</v>
      </c>
      <c r="I41" s="106">
        <v>365.23</v>
      </c>
      <c r="J41" s="106">
        <v>358.21</v>
      </c>
      <c r="K41" s="106">
        <v>343.55</v>
      </c>
      <c r="L41" s="106">
        <v>325.43</v>
      </c>
      <c r="M41" s="106">
        <v>358.73</v>
      </c>
      <c r="N41" s="106">
        <v>399.53</v>
      </c>
    </row>
    <row r="42" spans="1:15">
      <c r="A42" s="36" t="s">
        <v>176</v>
      </c>
      <c r="B42" t="s">
        <v>139</v>
      </c>
      <c r="C42" s="108">
        <v>280.63</v>
      </c>
      <c r="D42" s="108">
        <v>291.88</v>
      </c>
      <c r="E42" s="108">
        <v>279.5</v>
      </c>
      <c r="F42" s="108">
        <v>258.125</v>
      </c>
      <c r="G42" s="108">
        <v>265</v>
      </c>
      <c r="H42" s="108">
        <v>252.5</v>
      </c>
      <c r="I42" s="108">
        <v>206.25</v>
      </c>
      <c r="J42" s="108">
        <v>219.5</v>
      </c>
      <c r="K42" s="108">
        <v>221.25</v>
      </c>
      <c r="L42" s="108">
        <v>222.5</v>
      </c>
      <c r="M42" s="108">
        <v>256.5</v>
      </c>
      <c r="N42" s="108">
        <v>289.16666666666669</v>
      </c>
    </row>
    <row r="43" spans="1:15">
      <c r="A43" s="24" t="s">
        <v>177</v>
      </c>
      <c r="B43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5">
      <c r="A44" s="24" t="s">
        <v>178</v>
      </c>
      <c r="B44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5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  <c r="O45"/>
    </row>
    <row r="46" spans="1:15">
      <c r="A46" s="24" t="s">
        <v>181</v>
      </c>
      <c r="B4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75"/>
    </row>
    <row r="47" spans="1:15">
      <c r="A47" t="s">
        <v>182</v>
      </c>
      <c r="B47" t="s">
        <v>180</v>
      </c>
      <c r="C47" s="125">
        <v>320.60000000000002</v>
      </c>
      <c r="D47" s="125">
        <v>321.7</v>
      </c>
      <c r="E47" s="125">
        <v>321.5</v>
      </c>
      <c r="F47" s="125">
        <v>322.39999999999998</v>
      </c>
      <c r="G47" s="125">
        <v>323.2</v>
      </c>
      <c r="H47" s="125">
        <v>325</v>
      </c>
      <c r="I47" s="125">
        <v>323.226</v>
      </c>
      <c r="J47" s="125">
        <v>326.721</v>
      </c>
      <c r="K47" s="125">
        <v>327.25200000000001</v>
      </c>
      <c r="L47" s="125">
        <v>332.06900000000002</v>
      </c>
      <c r="M47" s="125">
        <v>335.96300000000002</v>
      </c>
      <c r="N47" s="125">
        <v>333.22399999999999</v>
      </c>
      <c r="O47" s="75"/>
    </row>
    <row r="48" spans="1:15">
      <c r="A48" t="s">
        <v>183</v>
      </c>
      <c r="B48" t="s">
        <v>180</v>
      </c>
      <c r="C48" s="125">
        <v>266.7</v>
      </c>
      <c r="D48" s="125">
        <v>272.3</v>
      </c>
      <c r="E48" s="125">
        <v>287.89999999999998</v>
      </c>
      <c r="F48" s="125">
        <v>301.39999999999998</v>
      </c>
      <c r="G48" s="125">
        <v>333.1</v>
      </c>
      <c r="H48" s="125">
        <v>338.1</v>
      </c>
      <c r="I48" s="125">
        <v>345.49900000000002</v>
      </c>
      <c r="J48" s="125">
        <v>347.57400000000001</v>
      </c>
      <c r="K48" s="125">
        <v>345.17899999999997</v>
      </c>
      <c r="L48" s="125">
        <v>359.67</v>
      </c>
      <c r="M48" s="125">
        <v>362.97399999999999</v>
      </c>
      <c r="N48" s="125">
        <v>350.92700000000002</v>
      </c>
      <c r="O48" s="75"/>
    </row>
    <row r="49" spans="1:15" customFormat="1">
      <c r="A49" t="s">
        <v>184</v>
      </c>
      <c r="B49" t="s">
        <v>180</v>
      </c>
      <c r="C49" s="125">
        <v>248.2</v>
      </c>
      <c r="D49" s="125">
        <v>259.89999999999998</v>
      </c>
      <c r="E49" s="125">
        <v>287</v>
      </c>
      <c r="F49" s="125">
        <v>315.3</v>
      </c>
      <c r="G49" s="125">
        <v>362.1</v>
      </c>
      <c r="H49" s="125">
        <v>383.9</v>
      </c>
      <c r="I49" s="125">
        <v>388.07799999999997</v>
      </c>
      <c r="J49" s="125">
        <v>389.68200000000002</v>
      </c>
      <c r="K49" s="125">
        <v>365.78699999999998</v>
      </c>
      <c r="L49" s="125">
        <v>364.11900000000003</v>
      </c>
      <c r="M49" s="125">
        <v>365.26400000000001</v>
      </c>
      <c r="N49" s="125">
        <v>341.15</v>
      </c>
      <c r="O49" s="75"/>
    </row>
    <row r="50" spans="1:15">
      <c r="A50" s="14" t="s">
        <v>185</v>
      </c>
      <c r="B50" s="14" t="s">
        <v>186</v>
      </c>
      <c r="C50" s="126">
        <v>143.30000000000001</v>
      </c>
      <c r="D50" s="126">
        <v>142.6</v>
      </c>
      <c r="E50" s="126">
        <v>145.1</v>
      </c>
      <c r="F50" s="126">
        <v>145.80000000000001</v>
      </c>
      <c r="G50" s="126">
        <v>145</v>
      </c>
      <c r="H50" s="126">
        <v>143.4</v>
      </c>
      <c r="I50" s="126">
        <v>147.91499999999999</v>
      </c>
      <c r="J50" s="126">
        <v>147.49700000000001</v>
      </c>
      <c r="K50" s="126">
        <v>141.346</v>
      </c>
      <c r="L50" s="126">
        <v>142.893</v>
      </c>
      <c r="M50" s="126">
        <v>148.518</v>
      </c>
      <c r="N50" s="126">
        <v>149.63399999999999</v>
      </c>
    </row>
    <row r="51" spans="1:15">
      <c r="A51" s="52" t="s">
        <v>187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5" ht="10.199999999999999" customHeight="1">
      <c r="A52" s="52" t="s">
        <v>192</v>
      </c>
      <c r="B52"/>
      <c r="C52"/>
      <c r="D52"/>
      <c r="E52"/>
      <c r="F52"/>
      <c r="G52"/>
      <c r="H52"/>
      <c r="I52"/>
      <c r="J52"/>
      <c r="L52"/>
      <c r="M52" s="54"/>
      <c r="N52" s="54"/>
    </row>
    <row r="53" spans="1:15">
      <c r="A53" s="52" t="s">
        <v>193</v>
      </c>
      <c r="B53"/>
      <c r="C53"/>
      <c r="D53"/>
      <c r="E53"/>
      <c r="F53"/>
      <c r="G53"/>
      <c r="H53"/>
      <c r="I53"/>
      <c r="J53"/>
      <c r="K53"/>
      <c r="M53"/>
    </row>
    <row r="54" spans="1:15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6A06-8B83-42CF-A1E3-0C5208D4D70B}">
  <sheetPr>
    <pageSetUpPr fitToPage="1"/>
  </sheetPr>
  <dimension ref="A1:AN55"/>
  <sheetViews>
    <sheetView zoomScaleNormal="100" zoomScaleSheetLayoutView="100" workbookViewId="0">
      <pane xSplit="2" ySplit="3" topLeftCell="C28" activePane="bottomRight" state="frozen"/>
      <selection pane="topRight"/>
      <selection pane="bottomLeft"/>
      <selection pane="bottomRight"/>
    </sheetView>
  </sheetViews>
  <sheetFormatPr defaultColWidth="9.28515625" defaultRowHeight="10.199999999999999"/>
  <cols>
    <col min="1" max="1" width="52.42578125" style="95" customWidth="1"/>
    <col min="2" max="2" width="19.42578125" style="95" bestFit="1" customWidth="1"/>
    <col min="3" max="14" width="9.7109375" style="95" customWidth="1"/>
    <col min="15" max="16384" width="9.28515625" style="95"/>
  </cols>
  <sheetData>
    <row r="1" spans="1:40">
      <c r="A1" s="58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40">
      <c r="A2"/>
      <c r="B2"/>
      <c r="C2" s="87"/>
      <c r="D2" s="87"/>
      <c r="E2" s="87"/>
      <c r="F2" s="87"/>
      <c r="G2" s="87"/>
      <c r="H2" s="88">
        <v>2022</v>
      </c>
      <c r="I2" s="87"/>
      <c r="J2" s="87"/>
      <c r="K2" s="87"/>
      <c r="L2" s="87"/>
      <c r="M2" s="87"/>
      <c r="N2" s="62"/>
    </row>
    <row r="3" spans="1:40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40">
      <c r="A4" s="24" t="s">
        <v>134</v>
      </c>
      <c r="B4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40">
      <c r="A5" s="24" t="s">
        <v>135</v>
      </c>
      <c r="B5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40">
      <c r="A6" t="s">
        <v>136</v>
      </c>
      <c r="B6" t="s">
        <v>137</v>
      </c>
      <c r="C6" s="108">
        <v>33.700000000000003</v>
      </c>
      <c r="D6" s="108">
        <v>37.5</v>
      </c>
      <c r="E6" s="108">
        <v>39.200000000000003</v>
      </c>
      <c r="F6" s="108">
        <v>41.3</v>
      </c>
      <c r="G6" s="108">
        <v>42.9</v>
      </c>
      <c r="H6" s="108">
        <v>45.6</v>
      </c>
      <c r="I6" s="108">
        <v>42.6</v>
      </c>
      <c r="J6" s="108">
        <v>40</v>
      </c>
      <c r="K6" s="108">
        <v>28.1</v>
      </c>
      <c r="L6" s="108">
        <v>28.1</v>
      </c>
      <c r="M6" s="108">
        <v>29.2</v>
      </c>
      <c r="N6" s="108">
        <v>29.2</v>
      </c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</row>
    <row r="7" spans="1:40">
      <c r="A7" t="s">
        <v>138</v>
      </c>
      <c r="B7" t="s">
        <v>139</v>
      </c>
      <c r="C7" s="108">
        <v>241</v>
      </c>
      <c r="D7" s="108">
        <v>256</v>
      </c>
      <c r="E7" s="108" t="s">
        <v>66</v>
      </c>
      <c r="F7" s="108" t="s">
        <v>66</v>
      </c>
      <c r="G7" s="108" t="s">
        <v>66</v>
      </c>
      <c r="H7" s="108" t="s">
        <v>66</v>
      </c>
      <c r="I7" s="91">
        <v>360</v>
      </c>
      <c r="J7" s="108">
        <v>343</v>
      </c>
      <c r="K7" s="108">
        <v>316</v>
      </c>
      <c r="L7" s="108">
        <v>340</v>
      </c>
      <c r="M7" s="108">
        <v>281</v>
      </c>
      <c r="N7" s="108">
        <v>315</v>
      </c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</row>
    <row r="8" spans="1:40">
      <c r="A8" t="s">
        <v>140</v>
      </c>
      <c r="B8" t="s">
        <v>141</v>
      </c>
      <c r="C8" s="108">
        <v>31</v>
      </c>
      <c r="D8" s="108">
        <v>27.5</v>
      </c>
      <c r="E8" s="108">
        <v>28.9</v>
      </c>
      <c r="F8" s="108">
        <v>30.2</v>
      </c>
      <c r="G8" s="108">
        <v>29.7</v>
      </c>
      <c r="H8" s="108">
        <v>23.9</v>
      </c>
      <c r="I8" s="108">
        <v>21.6</v>
      </c>
      <c r="J8" s="108">
        <v>20.8</v>
      </c>
      <c r="K8" s="108">
        <v>18.899999999999999</v>
      </c>
      <c r="L8" s="108">
        <v>18.600000000000001</v>
      </c>
      <c r="M8" s="108">
        <v>19.5</v>
      </c>
      <c r="N8" s="108">
        <v>18.3</v>
      </c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</row>
    <row r="9" spans="1:40">
      <c r="A9" t="s">
        <v>142</v>
      </c>
      <c r="B9" t="s">
        <v>64</v>
      </c>
      <c r="C9" s="108">
        <v>25.900000000000002</v>
      </c>
      <c r="D9" s="108">
        <v>24.8</v>
      </c>
      <c r="E9" s="108">
        <v>25</v>
      </c>
      <c r="F9" s="108">
        <v>24.8</v>
      </c>
      <c r="G9" s="108">
        <v>25.3</v>
      </c>
      <c r="H9" s="108">
        <v>25.2</v>
      </c>
      <c r="I9" s="108">
        <v>25.3</v>
      </c>
      <c r="J9" s="108">
        <v>25</v>
      </c>
      <c r="K9" s="108">
        <v>25.6</v>
      </c>
      <c r="L9" s="108">
        <v>26.4</v>
      </c>
      <c r="M9" s="108">
        <v>28.8</v>
      </c>
      <c r="N9" s="108">
        <v>24.5</v>
      </c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</row>
    <row r="10" spans="1:40">
      <c r="A10" t="s">
        <v>143</v>
      </c>
      <c r="B10" t="s">
        <v>141</v>
      </c>
      <c r="C10" s="108">
        <v>12.9</v>
      </c>
      <c r="D10" s="108">
        <v>14.7</v>
      </c>
      <c r="E10" s="108">
        <v>15.4</v>
      </c>
      <c r="F10" s="108">
        <v>15.8</v>
      </c>
      <c r="G10" s="108">
        <v>16.100000000000001</v>
      </c>
      <c r="H10" s="108">
        <v>16.399999999999999</v>
      </c>
      <c r="I10" s="108">
        <v>15.5</v>
      </c>
      <c r="J10" s="108">
        <v>15.3</v>
      </c>
      <c r="K10" s="108">
        <v>14.2</v>
      </c>
      <c r="L10" s="108">
        <v>13.5</v>
      </c>
      <c r="M10" s="108">
        <v>14</v>
      </c>
      <c r="N10" s="108">
        <v>14.4</v>
      </c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</row>
    <row r="11" spans="1:40">
      <c r="A11" t="s">
        <v>144</v>
      </c>
      <c r="B11" t="s">
        <v>137</v>
      </c>
      <c r="C11" s="108">
        <v>31</v>
      </c>
      <c r="D11" s="108">
        <v>32.200000000000003</v>
      </c>
      <c r="E11" s="108">
        <v>33.9</v>
      </c>
      <c r="F11" s="108">
        <v>37.1</v>
      </c>
      <c r="G11" s="108">
        <v>40.1</v>
      </c>
      <c r="H11" s="108">
        <v>40.200000000000003</v>
      </c>
      <c r="I11" s="108">
        <v>36.200000000000003</v>
      </c>
      <c r="J11" s="108">
        <v>37.799999999999997</v>
      </c>
      <c r="K11" s="108">
        <v>32.9</v>
      </c>
      <c r="L11" s="108">
        <v>29.3</v>
      </c>
      <c r="M11" s="108">
        <v>28.4</v>
      </c>
      <c r="N11" s="108">
        <v>29.5</v>
      </c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</row>
    <row r="12" spans="1:40">
      <c r="A12" s="36" t="s">
        <v>145</v>
      </c>
      <c r="B12" s="36" t="s">
        <v>137</v>
      </c>
      <c r="C12" s="121">
        <v>29.1</v>
      </c>
      <c r="D12" s="121">
        <v>31</v>
      </c>
      <c r="E12" s="121">
        <v>32.299999999999997</v>
      </c>
      <c r="F12" s="121">
        <v>37.1</v>
      </c>
      <c r="G12" s="121">
        <v>39.9</v>
      </c>
      <c r="H12" s="121">
        <v>38.700000000000003</v>
      </c>
      <c r="I12" s="121">
        <v>39</v>
      </c>
      <c r="J12" s="121">
        <v>37</v>
      </c>
      <c r="K12" s="121">
        <v>33.799999999999997</v>
      </c>
      <c r="L12" s="121" t="s">
        <v>66</v>
      </c>
      <c r="M12" s="121">
        <v>33.1</v>
      </c>
      <c r="N12" s="121">
        <v>38.4</v>
      </c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</row>
    <row r="13" spans="1:40">
      <c r="A13" s="36" t="s">
        <v>146</v>
      </c>
      <c r="B13" s="36" t="s">
        <v>137</v>
      </c>
      <c r="C13" s="121">
        <v>31.2</v>
      </c>
      <c r="D13" s="121">
        <v>32.4</v>
      </c>
      <c r="E13" s="121">
        <v>34.299999999999997</v>
      </c>
      <c r="F13" s="121">
        <v>37.200000000000003</v>
      </c>
      <c r="G13" s="121">
        <v>40.200000000000003</v>
      </c>
      <c r="H13" s="121">
        <v>40.700000000000003</v>
      </c>
      <c r="I13" s="121">
        <v>35.5</v>
      </c>
      <c r="J13" s="121">
        <v>38.1</v>
      </c>
      <c r="K13" s="121">
        <v>32.9</v>
      </c>
      <c r="L13" s="121">
        <v>28.9</v>
      </c>
      <c r="M13" s="121">
        <v>28.3</v>
      </c>
      <c r="N13" s="121">
        <v>27.4</v>
      </c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</row>
    <row r="14" spans="1:40">
      <c r="A14" s="24" t="s">
        <v>147</v>
      </c>
      <c r="B14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40">
      <c r="A15" t="s">
        <v>148</v>
      </c>
      <c r="B15" t="s">
        <v>137</v>
      </c>
      <c r="C15" s="127">
        <v>36.347999999999999</v>
      </c>
      <c r="D15" s="128">
        <v>36.689</v>
      </c>
      <c r="E15" s="128">
        <v>40.484000000000002</v>
      </c>
      <c r="F15" s="128">
        <v>42.290999999999997</v>
      </c>
      <c r="G15" s="128">
        <v>42.241</v>
      </c>
      <c r="H15" s="128">
        <v>39.85</v>
      </c>
      <c r="I15" s="128">
        <v>29.396000000000001</v>
      </c>
      <c r="J15" s="128">
        <v>28.315999999999999</v>
      </c>
      <c r="K15" s="128">
        <v>26.523</v>
      </c>
      <c r="L15" s="128">
        <v>27.852</v>
      </c>
      <c r="M15" s="128">
        <v>28.581</v>
      </c>
      <c r="N15" s="128">
        <v>28.675000000000001</v>
      </c>
    </row>
    <row r="16" spans="1:40">
      <c r="A16" t="s">
        <v>149</v>
      </c>
      <c r="B16" t="s">
        <v>139</v>
      </c>
      <c r="C16" s="108">
        <v>303.75</v>
      </c>
      <c r="D16" s="108">
        <v>308.33</v>
      </c>
      <c r="E16" s="108">
        <v>338.75</v>
      </c>
      <c r="F16" s="108">
        <v>378</v>
      </c>
      <c r="G16" s="106">
        <v>431.25</v>
      </c>
      <c r="H16" s="108">
        <v>450</v>
      </c>
      <c r="I16" s="108">
        <v>432</v>
      </c>
      <c r="J16" s="116">
        <v>408.75</v>
      </c>
      <c r="K16" s="116">
        <v>438.75</v>
      </c>
      <c r="L16" s="116">
        <v>423.75</v>
      </c>
      <c r="M16" s="116">
        <v>383.75</v>
      </c>
      <c r="N16" s="116">
        <v>340</v>
      </c>
    </row>
    <row r="17" spans="1:28">
      <c r="A17" t="s">
        <v>150</v>
      </c>
      <c r="B17" t="s">
        <v>141</v>
      </c>
      <c r="C17" s="108">
        <v>30</v>
      </c>
      <c r="D17" s="108">
        <v>28.11</v>
      </c>
      <c r="E17" s="108">
        <v>27.61</v>
      </c>
      <c r="F17" s="108">
        <v>29.6</v>
      </c>
      <c r="G17" s="108">
        <v>30</v>
      </c>
      <c r="H17" s="108">
        <v>27</v>
      </c>
      <c r="I17" s="108">
        <v>21.6</v>
      </c>
      <c r="J17" s="108">
        <v>18.978260869565219</v>
      </c>
      <c r="K17" s="108">
        <v>17.666666666666668</v>
      </c>
      <c r="L17" s="108">
        <v>17.285714285714285</v>
      </c>
      <c r="M17" s="108">
        <v>17</v>
      </c>
      <c r="N17" s="108" t="s">
        <v>66</v>
      </c>
    </row>
    <row r="18" spans="1:28" s="122" customFormat="1">
      <c r="A18" s="36" t="s">
        <v>151</v>
      </c>
      <c r="B18" s="36" t="s">
        <v>141</v>
      </c>
      <c r="C18" s="108">
        <v>13.81</v>
      </c>
      <c r="D18" s="108">
        <v>15.68</v>
      </c>
      <c r="E18" s="108">
        <v>16.53</v>
      </c>
      <c r="F18" s="108">
        <v>16.73</v>
      </c>
      <c r="G18" s="108">
        <v>16.79</v>
      </c>
      <c r="H18" s="108">
        <v>17.13</v>
      </c>
      <c r="I18" s="108">
        <v>15.43</v>
      </c>
      <c r="J18" s="108">
        <v>15.56</v>
      </c>
      <c r="K18" s="108">
        <v>14.74</v>
      </c>
      <c r="L18" s="108">
        <v>13.45</v>
      </c>
      <c r="M18" s="108">
        <v>14.14</v>
      </c>
      <c r="N18" s="108">
        <v>14.57</v>
      </c>
    </row>
    <row r="19" spans="1:28">
      <c r="A19" s="36" t="s">
        <v>152</v>
      </c>
      <c r="B19" t="s">
        <v>141</v>
      </c>
      <c r="C19" s="108">
        <v>15.47</v>
      </c>
      <c r="D19" s="108" t="s">
        <v>66</v>
      </c>
      <c r="E19" s="106">
        <v>17.82</v>
      </c>
      <c r="F19" s="108">
        <v>18.3</v>
      </c>
      <c r="G19" s="108">
        <v>18.28</v>
      </c>
      <c r="H19" s="108">
        <v>17.54</v>
      </c>
      <c r="I19" s="108">
        <v>16.47</v>
      </c>
      <c r="J19" s="108">
        <v>17.07</v>
      </c>
      <c r="K19" s="108">
        <v>16.260000000000002</v>
      </c>
      <c r="L19" s="108">
        <v>16.100000000000001</v>
      </c>
      <c r="M19" s="108">
        <v>15.98</v>
      </c>
      <c r="N19" s="108">
        <v>16.239999999999998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</row>
    <row r="20" spans="1:28">
      <c r="A20" t="s">
        <v>153</v>
      </c>
      <c r="B20" t="s">
        <v>137</v>
      </c>
      <c r="C20" s="111">
        <v>31.77</v>
      </c>
      <c r="D20" s="111">
        <v>32.1</v>
      </c>
      <c r="E20" s="113">
        <v>35.6</v>
      </c>
      <c r="F20" s="111">
        <v>38.18</v>
      </c>
      <c r="G20" s="111">
        <v>40.229999999999997</v>
      </c>
      <c r="H20" s="111">
        <v>40.96</v>
      </c>
      <c r="I20" s="111">
        <v>30.87</v>
      </c>
      <c r="J20" s="111">
        <v>27.27</v>
      </c>
      <c r="K20" s="111">
        <v>26.35</v>
      </c>
      <c r="L20" s="111">
        <v>26.28</v>
      </c>
      <c r="M20" s="111">
        <v>25.86</v>
      </c>
      <c r="N20" s="111">
        <v>24.47</v>
      </c>
    </row>
    <row r="21" spans="1:28">
      <c r="A21" s="24" t="s">
        <v>154</v>
      </c>
      <c r="B21"/>
      <c r="C21" s="10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1:28">
      <c r="A22" s="24" t="s">
        <v>155</v>
      </c>
      <c r="B22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1:28">
      <c r="A23" t="s">
        <v>156</v>
      </c>
      <c r="B23" t="s">
        <v>64</v>
      </c>
      <c r="C23" s="108">
        <v>88.5625</v>
      </c>
      <c r="D23" s="108">
        <v>85.875</v>
      </c>
      <c r="E23" s="108">
        <v>92</v>
      </c>
      <c r="F23" s="108">
        <v>103.15</v>
      </c>
      <c r="G23" s="108">
        <v>108.6875</v>
      </c>
      <c r="H23" s="108">
        <v>102.25</v>
      </c>
      <c r="I23" s="108">
        <v>87.9</v>
      </c>
      <c r="J23" s="108">
        <v>91.3125</v>
      </c>
      <c r="K23" s="108">
        <v>76.849999999999994</v>
      </c>
      <c r="L23" s="108">
        <v>80.125</v>
      </c>
      <c r="M23" s="108">
        <v>84.375</v>
      </c>
      <c r="N23" s="108">
        <v>74.05</v>
      </c>
    </row>
    <row r="24" spans="1:28">
      <c r="A24" t="s">
        <v>157</v>
      </c>
      <c r="B24" t="s">
        <v>64</v>
      </c>
      <c r="C24" s="108">
        <v>89.5</v>
      </c>
      <c r="D24" s="108">
        <v>98.5</v>
      </c>
      <c r="E24" s="108">
        <v>112.5</v>
      </c>
      <c r="F24" s="111">
        <v>112.8</v>
      </c>
      <c r="G24">
        <v>102.5</v>
      </c>
      <c r="H24" s="108">
        <v>88</v>
      </c>
      <c r="I24" s="108">
        <v>88</v>
      </c>
      <c r="J24" s="108">
        <v>88</v>
      </c>
      <c r="K24" s="111">
        <v>73.599999999999994</v>
      </c>
      <c r="L24" s="111">
        <v>66.25</v>
      </c>
      <c r="M24" s="108">
        <v>65</v>
      </c>
      <c r="N24" s="112">
        <v>65</v>
      </c>
    </row>
    <row r="25" spans="1:28">
      <c r="A25" t="s">
        <v>158</v>
      </c>
      <c r="B25" t="s">
        <v>64</v>
      </c>
      <c r="C25" s="111">
        <v>55.674999999999997</v>
      </c>
      <c r="D25" s="111">
        <v>59.29</v>
      </c>
      <c r="E25" s="111">
        <v>67.1875</v>
      </c>
      <c r="F25" s="111">
        <v>71.55</v>
      </c>
      <c r="G25" s="111">
        <v>77.802499999999995</v>
      </c>
      <c r="H25" s="111">
        <v>76.375</v>
      </c>
      <c r="I25" s="111">
        <v>62.25</v>
      </c>
      <c r="J25" s="111">
        <v>65.4375</v>
      </c>
      <c r="K25" s="111">
        <v>66.263999999999996</v>
      </c>
      <c r="L25" s="113">
        <v>65.412499999999994</v>
      </c>
      <c r="M25" s="111">
        <v>69.67</v>
      </c>
      <c r="N25" s="111">
        <v>60</v>
      </c>
    </row>
    <row r="26" spans="1:28">
      <c r="A26" t="s">
        <v>159</v>
      </c>
      <c r="B26" t="s">
        <v>64</v>
      </c>
      <c r="C26" s="111">
        <v>61</v>
      </c>
      <c r="D26" s="111">
        <v>72.28947368421052</v>
      </c>
      <c r="E26" s="111">
        <v>80.543478260869563</v>
      </c>
      <c r="F26" s="111">
        <v>79.666666666666671</v>
      </c>
      <c r="G26" s="111">
        <v>82.36904761904762</v>
      </c>
      <c r="H26" s="111">
        <v>77.452380952380949</v>
      </c>
      <c r="I26" s="111">
        <v>68.845625000000013</v>
      </c>
      <c r="J26" s="111">
        <v>70.692708333333329</v>
      </c>
      <c r="K26" s="111">
        <v>73.816499999999991</v>
      </c>
      <c r="L26" s="111">
        <v>73.81</v>
      </c>
      <c r="M26" s="111">
        <v>78.315624999999997</v>
      </c>
      <c r="N26" s="111">
        <v>69.872500000000002</v>
      </c>
    </row>
    <row r="27" spans="1:28">
      <c r="A27" t="s">
        <v>160</v>
      </c>
      <c r="B27" t="s">
        <v>64</v>
      </c>
      <c r="C27" s="108">
        <v>97.9375</v>
      </c>
      <c r="D27" s="108">
        <v>101.375</v>
      </c>
      <c r="E27" s="108">
        <v>114.875</v>
      </c>
      <c r="F27" s="108">
        <v>120.05</v>
      </c>
      <c r="G27" s="108">
        <v>119.5625</v>
      </c>
      <c r="H27" s="108">
        <v>115.75</v>
      </c>
      <c r="I27" s="108">
        <v>100.8</v>
      </c>
      <c r="J27" s="108">
        <v>113.75</v>
      </c>
      <c r="K27" s="108">
        <v>113.2</v>
      </c>
      <c r="L27" s="108">
        <v>110.1875</v>
      </c>
      <c r="M27" s="108">
        <v>116.6875</v>
      </c>
      <c r="N27" s="108">
        <v>105.1</v>
      </c>
    </row>
    <row r="28" spans="1:28">
      <c r="A28" s="36" t="s">
        <v>161</v>
      </c>
      <c r="B28" t="s">
        <v>64</v>
      </c>
      <c r="C28" s="91" t="s">
        <v>66</v>
      </c>
      <c r="D28" s="91">
        <v>82</v>
      </c>
      <c r="E28" s="91" t="s">
        <v>66</v>
      </c>
      <c r="F28" s="108" t="s">
        <v>66</v>
      </c>
      <c r="G28" s="108" t="s">
        <v>66</v>
      </c>
      <c r="H28" s="108" t="s">
        <v>66</v>
      </c>
      <c r="I28" s="91" t="s">
        <v>66</v>
      </c>
      <c r="J28" s="91" t="s">
        <v>66</v>
      </c>
      <c r="K28" s="91" t="s">
        <v>66</v>
      </c>
      <c r="L28" s="91">
        <v>88</v>
      </c>
      <c r="M28" s="108" t="s">
        <v>66</v>
      </c>
      <c r="N28" s="108" t="s">
        <v>66</v>
      </c>
    </row>
    <row r="29" spans="1:28">
      <c r="A29" t="s">
        <v>162</v>
      </c>
      <c r="B29" t="s">
        <v>64</v>
      </c>
      <c r="C29" s="108">
        <v>65.75</v>
      </c>
      <c r="D29" s="108">
        <v>73.4375</v>
      </c>
      <c r="E29" s="111">
        <v>85.0625</v>
      </c>
      <c r="F29" s="108">
        <v>82.8</v>
      </c>
      <c r="G29" s="108">
        <v>82.3125</v>
      </c>
      <c r="H29" s="108">
        <v>74.587500000000006</v>
      </c>
      <c r="I29" s="111">
        <v>55.1</v>
      </c>
      <c r="J29" s="111">
        <v>51.4375</v>
      </c>
      <c r="K29" s="111">
        <v>46.33</v>
      </c>
      <c r="L29" s="111">
        <v>45.75</v>
      </c>
      <c r="M29" s="108">
        <v>47.5</v>
      </c>
      <c r="N29" s="111">
        <v>47.6</v>
      </c>
    </row>
    <row r="30" spans="1:28">
      <c r="A30" t="s">
        <v>163</v>
      </c>
      <c r="B30" t="s">
        <v>64</v>
      </c>
      <c r="C30" s="108">
        <v>94.375</v>
      </c>
      <c r="D30" s="108">
        <v>101.25</v>
      </c>
      <c r="E30" s="108">
        <v>117.5625</v>
      </c>
      <c r="F30" s="108">
        <v>114.4</v>
      </c>
      <c r="G30" s="111">
        <v>112.375</v>
      </c>
      <c r="H30" s="108">
        <v>104.625</v>
      </c>
      <c r="I30" s="108">
        <v>84.7</v>
      </c>
      <c r="J30" s="108">
        <v>80.625</v>
      </c>
      <c r="K30" s="108">
        <v>75.650000000000006</v>
      </c>
      <c r="L30" s="108">
        <v>75.5</v>
      </c>
      <c r="M30" s="108">
        <v>77</v>
      </c>
      <c r="N30" s="108">
        <v>77.099999999999994</v>
      </c>
    </row>
    <row r="31" spans="1:28">
      <c r="A31" t="s">
        <v>164</v>
      </c>
      <c r="B31" t="s">
        <v>64</v>
      </c>
      <c r="C31" s="108">
        <v>103.125</v>
      </c>
      <c r="D31" s="108">
        <v>105</v>
      </c>
      <c r="E31" s="108">
        <v>107.5</v>
      </c>
      <c r="F31" s="108">
        <v>115</v>
      </c>
      <c r="G31" s="108">
        <v>116.25</v>
      </c>
      <c r="H31" s="108">
        <v>116.25</v>
      </c>
      <c r="I31" s="108">
        <v>103.2</v>
      </c>
      <c r="J31" s="108">
        <v>107.25</v>
      </c>
      <c r="K31" s="108">
        <v>111.6</v>
      </c>
      <c r="L31" s="108">
        <v>107.75</v>
      </c>
      <c r="M31" s="108">
        <v>111</v>
      </c>
      <c r="N31" s="108">
        <v>101</v>
      </c>
    </row>
    <row r="32" spans="1:28">
      <c r="A32" t="s">
        <v>165</v>
      </c>
      <c r="B32" t="s">
        <v>64</v>
      </c>
      <c r="C32" s="108">
        <v>65.7</v>
      </c>
      <c r="D32" s="108">
        <v>70.91</v>
      </c>
      <c r="E32" s="108">
        <v>76.405000000000001</v>
      </c>
      <c r="F32" s="108">
        <v>83.846000000000004</v>
      </c>
      <c r="G32" s="108">
        <v>87.385000000000005</v>
      </c>
      <c r="H32" s="108">
        <v>80.297499999999999</v>
      </c>
      <c r="I32" s="108">
        <v>67.74799999999999</v>
      </c>
      <c r="J32" s="108">
        <v>72.334999999999994</v>
      </c>
      <c r="K32" s="108">
        <v>70.626000000000005</v>
      </c>
      <c r="L32" s="108">
        <v>72.67</v>
      </c>
      <c r="M32" s="108">
        <v>79.180000000000007</v>
      </c>
      <c r="N32" s="108">
        <v>68.14</v>
      </c>
    </row>
    <row r="33" spans="1:15">
      <c r="A33" t="s">
        <v>166</v>
      </c>
      <c r="B33" t="s">
        <v>64</v>
      </c>
      <c r="C33" s="108">
        <v>123.125</v>
      </c>
      <c r="D33" s="108">
        <v>115.33333333333333</v>
      </c>
      <c r="E33" s="108">
        <v>129</v>
      </c>
      <c r="F33" s="108">
        <v>120.4</v>
      </c>
      <c r="G33" s="108">
        <v>113.5</v>
      </c>
      <c r="H33" s="108">
        <v>97.75</v>
      </c>
      <c r="I33" s="108">
        <v>78.2</v>
      </c>
      <c r="J33" s="108">
        <v>92</v>
      </c>
      <c r="K33" s="108">
        <v>88.4</v>
      </c>
      <c r="L33" s="108">
        <v>93.75</v>
      </c>
      <c r="M33" s="108">
        <v>106</v>
      </c>
      <c r="N33" s="108">
        <v>92.3</v>
      </c>
    </row>
    <row r="34" spans="1:15" s="122" customFormat="1">
      <c r="A34" s="36" t="s">
        <v>167</v>
      </c>
      <c r="B34" t="s">
        <v>64</v>
      </c>
      <c r="C34" s="108">
        <v>76.5</v>
      </c>
      <c r="D34" s="108">
        <v>80</v>
      </c>
      <c r="E34" s="108">
        <v>81.5</v>
      </c>
      <c r="F34" s="108">
        <v>83.125</v>
      </c>
      <c r="G34" s="108">
        <v>84.25</v>
      </c>
      <c r="H34" s="108">
        <v>86.5</v>
      </c>
      <c r="I34" s="108">
        <v>81.5</v>
      </c>
      <c r="J34" s="108" t="s">
        <v>66</v>
      </c>
      <c r="K34" s="108">
        <v>92</v>
      </c>
      <c r="L34" s="108">
        <v>88.5</v>
      </c>
      <c r="M34" s="108">
        <v>88.5</v>
      </c>
      <c r="N34" s="108">
        <v>84</v>
      </c>
      <c r="O34" s="123"/>
    </row>
    <row r="35" spans="1:15" ht="11.4">
      <c r="A35" t="s">
        <v>194</v>
      </c>
      <c r="B35" t="s">
        <v>64</v>
      </c>
      <c r="C35" s="111">
        <v>43.5</v>
      </c>
      <c r="D35" s="111">
        <v>54.25</v>
      </c>
      <c r="E35" s="111">
        <v>59.039999999999992</v>
      </c>
      <c r="F35" s="108">
        <v>58.025999999999996</v>
      </c>
      <c r="G35" s="108">
        <v>60.585000000000008</v>
      </c>
      <c r="H35" s="108">
        <v>61.769999999999996</v>
      </c>
      <c r="I35" s="108">
        <v>59.265999999999998</v>
      </c>
      <c r="J35" s="108">
        <v>59.5</v>
      </c>
      <c r="K35" s="108">
        <v>62.3</v>
      </c>
      <c r="L35" s="108">
        <v>61.502499999999998</v>
      </c>
      <c r="M35" s="108">
        <v>62.207499999999996</v>
      </c>
      <c r="N35" s="108">
        <v>60.8125</v>
      </c>
      <c r="O35" s="129"/>
    </row>
    <row r="36" spans="1:15">
      <c r="A36" t="s">
        <v>169</v>
      </c>
      <c r="B36" t="s">
        <v>170</v>
      </c>
      <c r="C36" s="89">
        <v>5.2275</v>
      </c>
      <c r="D36" s="89">
        <v>5.6812500000000004</v>
      </c>
      <c r="E36" s="89">
        <v>6.4950000000000001</v>
      </c>
      <c r="F36" s="89">
        <v>6.99</v>
      </c>
      <c r="G36" s="89">
        <v>7.53</v>
      </c>
      <c r="H36" s="89">
        <v>7.4333333333333336</v>
      </c>
      <c r="I36" s="89">
        <v>6.5625</v>
      </c>
      <c r="J36" s="89">
        <v>6.5733333333333333</v>
      </c>
      <c r="K36" s="89">
        <v>6.7</v>
      </c>
      <c r="L36" s="89">
        <v>6.7049999999999992</v>
      </c>
      <c r="M36" s="89">
        <v>6.91</v>
      </c>
      <c r="N36" s="108">
        <v>6.1050000000000004</v>
      </c>
    </row>
    <row r="37" spans="1:15">
      <c r="A37" s="24" t="s">
        <v>171</v>
      </c>
      <c r="B37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15">
      <c r="A38" t="s">
        <v>172</v>
      </c>
      <c r="B38" t="s">
        <v>139</v>
      </c>
      <c r="C38" s="91">
        <v>410.875</v>
      </c>
      <c r="D38" s="91">
        <v>454.625</v>
      </c>
      <c r="E38" s="91">
        <v>487.03750000000002</v>
      </c>
      <c r="F38" s="91">
        <v>470.77999999999992</v>
      </c>
      <c r="G38" s="91">
        <v>454.5</v>
      </c>
      <c r="H38" s="91">
        <v>478.17499999999995</v>
      </c>
      <c r="I38" s="91">
        <v>501.17999999999995</v>
      </c>
      <c r="J38" s="91">
        <v>521.52500000000009</v>
      </c>
      <c r="K38" s="91">
        <v>434.53999999999996</v>
      </c>
      <c r="L38" s="91">
        <v>409.17499999999995</v>
      </c>
      <c r="M38" s="91">
        <v>402.99999999999994</v>
      </c>
      <c r="N38" s="91">
        <v>437.09999999999997</v>
      </c>
    </row>
    <row r="39" spans="1:15">
      <c r="A39" t="s">
        <v>173</v>
      </c>
      <c r="B39" t="s">
        <v>139</v>
      </c>
      <c r="C39" s="91">
        <v>318.125</v>
      </c>
      <c r="D39" s="91">
        <v>333.75</v>
      </c>
      <c r="E39" s="91">
        <v>345.625</v>
      </c>
      <c r="F39" s="91">
        <v>355</v>
      </c>
      <c r="G39" s="91">
        <v>388.75</v>
      </c>
      <c r="H39" s="91">
        <v>383.75</v>
      </c>
      <c r="I39" s="91">
        <v>369.5</v>
      </c>
      <c r="J39" s="91">
        <v>405</v>
      </c>
      <c r="K39" s="91">
        <v>450</v>
      </c>
      <c r="L39" s="91">
        <v>451.875</v>
      </c>
      <c r="M39" s="91">
        <v>405</v>
      </c>
      <c r="N39" s="91">
        <v>390.625</v>
      </c>
    </row>
    <row r="40" spans="1:15">
      <c r="A40" t="s">
        <v>174</v>
      </c>
      <c r="B40" t="s">
        <v>139</v>
      </c>
      <c r="C40" s="91">
        <v>326.25</v>
      </c>
      <c r="D40" s="91">
        <v>350</v>
      </c>
      <c r="E40" s="91">
        <v>392.5</v>
      </c>
      <c r="F40" s="91">
        <v>386</v>
      </c>
      <c r="G40" s="91">
        <v>351.25</v>
      </c>
      <c r="H40" s="91">
        <v>322.5</v>
      </c>
      <c r="I40" s="91">
        <v>351.5</v>
      </c>
      <c r="J40" s="91">
        <v>347.5</v>
      </c>
      <c r="K40" s="91" t="s">
        <v>66</v>
      </c>
      <c r="L40" s="91" t="s">
        <v>66</v>
      </c>
      <c r="M40" s="91">
        <v>357.5</v>
      </c>
      <c r="N40" s="91">
        <v>368.5</v>
      </c>
    </row>
    <row r="41" spans="1:15" s="124" customFormat="1">
      <c r="A41" s="36" t="s">
        <v>175</v>
      </c>
      <c r="B41" t="s">
        <v>139</v>
      </c>
      <c r="C41" s="91">
        <v>421.21</v>
      </c>
      <c r="D41" s="91">
        <v>460.45</v>
      </c>
      <c r="E41" s="91">
        <v>493.97500000000002</v>
      </c>
      <c r="F41" s="91">
        <v>475.35999999999996</v>
      </c>
      <c r="G41" s="91">
        <v>441.27499999999998</v>
      </c>
      <c r="H41" s="91">
        <v>445.92499999999995</v>
      </c>
      <c r="I41" s="91">
        <v>467.87</v>
      </c>
      <c r="J41" s="91">
        <v>510.90000000000009</v>
      </c>
      <c r="K41" s="91">
        <v>473.93999999999994</v>
      </c>
      <c r="L41" s="91">
        <v>468.67499999999995</v>
      </c>
      <c r="M41" s="91">
        <v>436.74999999999994</v>
      </c>
      <c r="N41" s="91">
        <v>462.85</v>
      </c>
    </row>
    <row r="42" spans="1:15">
      <c r="A42" s="36" t="s">
        <v>176</v>
      </c>
      <c r="B42" t="s">
        <v>139</v>
      </c>
      <c r="C42" s="91">
        <v>301.25</v>
      </c>
      <c r="D42" s="91">
        <v>320</v>
      </c>
      <c r="E42" s="91">
        <v>333.33300000000003</v>
      </c>
      <c r="F42" s="91">
        <v>321</v>
      </c>
      <c r="G42" s="91">
        <v>285.625</v>
      </c>
      <c r="H42" s="91">
        <v>281.875</v>
      </c>
      <c r="I42" s="91">
        <v>268.5</v>
      </c>
      <c r="J42" s="91">
        <v>255</v>
      </c>
      <c r="K42" s="130" t="s">
        <v>66</v>
      </c>
      <c r="L42" s="91" t="s">
        <v>66</v>
      </c>
      <c r="M42" s="91" t="s">
        <v>66</v>
      </c>
      <c r="N42" s="91">
        <v>200</v>
      </c>
    </row>
    <row r="43" spans="1:15">
      <c r="A43" s="24" t="s">
        <v>177</v>
      </c>
      <c r="B43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5">
      <c r="A44" s="24" t="s">
        <v>178</v>
      </c>
      <c r="B44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5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  <c r="O45"/>
    </row>
    <row r="46" spans="1:15">
      <c r="A46" s="24" t="s">
        <v>181</v>
      </c>
      <c r="B4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75"/>
    </row>
    <row r="47" spans="1:15">
      <c r="A47" t="s">
        <v>182</v>
      </c>
      <c r="B47" t="s">
        <v>180</v>
      </c>
      <c r="C47" s="125">
        <v>327.61099999999999</v>
      </c>
      <c r="D47" s="125">
        <v>328.82499999999999</v>
      </c>
      <c r="E47" s="125">
        <v>332.214</v>
      </c>
      <c r="F47" s="125">
        <v>360.01100000000002</v>
      </c>
      <c r="G47" s="125">
        <v>377.10700000000003</v>
      </c>
      <c r="H47" s="125">
        <v>365.39699999999999</v>
      </c>
      <c r="I47" s="125">
        <v>364.43400000000003</v>
      </c>
      <c r="J47" s="125">
        <v>378.779</v>
      </c>
      <c r="K47" s="125">
        <v>422.21100000000001</v>
      </c>
      <c r="L47" s="125">
        <v>421.36700000000002</v>
      </c>
      <c r="M47" s="125">
        <v>419.846</v>
      </c>
      <c r="N47" s="125">
        <v>418.69</v>
      </c>
      <c r="O47" s="75"/>
    </row>
    <row r="48" spans="1:15">
      <c r="A48" t="s">
        <v>183</v>
      </c>
      <c r="B48" t="s">
        <v>180</v>
      </c>
      <c r="C48" s="125">
        <v>362.29199999999997</v>
      </c>
      <c r="D48" s="125">
        <v>388.68900000000002</v>
      </c>
      <c r="E48" s="125">
        <v>418.10700000000003</v>
      </c>
      <c r="F48" s="125">
        <v>425.017</v>
      </c>
      <c r="G48" s="125">
        <v>444.50299999999999</v>
      </c>
      <c r="H48" s="125">
        <v>443.423</v>
      </c>
      <c r="I48" s="125">
        <v>421.12099999999998</v>
      </c>
      <c r="J48" s="125">
        <v>417.60700000000003</v>
      </c>
      <c r="K48" s="125">
        <v>417.63600000000002</v>
      </c>
      <c r="L48" s="125">
        <v>403.12299999999999</v>
      </c>
      <c r="M48" s="125">
        <v>414.58199999999999</v>
      </c>
      <c r="N48" s="125">
        <v>397.65800000000002</v>
      </c>
      <c r="O48" s="75"/>
    </row>
    <row r="49" spans="1:15" customFormat="1">
      <c r="A49" t="s">
        <v>184</v>
      </c>
      <c r="B49" t="s">
        <v>180</v>
      </c>
      <c r="C49" s="125">
        <v>343.74200000000002</v>
      </c>
      <c r="D49" s="125">
        <v>369.78</v>
      </c>
      <c r="E49" s="125">
        <v>404.41699999999997</v>
      </c>
      <c r="F49" s="125">
        <v>405.86700000000002</v>
      </c>
      <c r="G49" s="125">
        <v>419.34199999999998</v>
      </c>
      <c r="H49" s="125">
        <v>428.70299999999997</v>
      </c>
      <c r="I49" s="125">
        <v>395.613</v>
      </c>
      <c r="J49" s="125">
        <v>399.10199999999998</v>
      </c>
      <c r="K49" s="125">
        <v>394.75799999999998</v>
      </c>
      <c r="L49" s="125">
        <v>390.54599999999999</v>
      </c>
      <c r="M49" s="125">
        <v>413.54599999999999</v>
      </c>
      <c r="N49" s="125">
        <v>384.15600000000001</v>
      </c>
      <c r="O49" s="75"/>
    </row>
    <row r="50" spans="1:15">
      <c r="A50" s="14" t="s">
        <v>185</v>
      </c>
      <c r="B50" s="14" t="s">
        <v>186</v>
      </c>
      <c r="C50" s="126">
        <v>149.69200000000001</v>
      </c>
      <c r="D50" s="126">
        <v>150.31</v>
      </c>
      <c r="E50" s="126">
        <v>148.80600000000001</v>
      </c>
      <c r="F50" s="126">
        <v>147.89099999999999</v>
      </c>
      <c r="G50" s="126">
        <v>156.66200000000001</v>
      </c>
      <c r="H50" s="126">
        <v>160.46799999999999</v>
      </c>
      <c r="I50" s="126">
        <v>158.417</v>
      </c>
      <c r="J50" s="126">
        <v>161.56100000000001</v>
      </c>
      <c r="K50" s="126">
        <v>160.54499999999999</v>
      </c>
      <c r="L50" s="126">
        <v>158.44999999999999</v>
      </c>
      <c r="M50" s="126">
        <v>158.73699999999999</v>
      </c>
      <c r="N50" s="126">
        <v>156.834</v>
      </c>
    </row>
    <row r="51" spans="1:15">
      <c r="A51" s="52" t="s">
        <v>195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5" ht="11.25" customHeight="1">
      <c r="A52" t="s">
        <v>196</v>
      </c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5" ht="10.199999999999999" customHeight="1">
      <c r="A53" s="52" t="s">
        <v>197</v>
      </c>
      <c r="B53"/>
      <c r="C53"/>
      <c r="D53"/>
      <c r="E53"/>
      <c r="F53"/>
      <c r="G53"/>
      <c r="H53"/>
      <c r="I53"/>
      <c r="J53"/>
      <c r="L53"/>
      <c r="M53" s="54"/>
      <c r="N53" s="54"/>
    </row>
    <row r="54" spans="1:15" ht="11.25" customHeight="1">
      <c r="A54" s="52" t="s">
        <v>198</v>
      </c>
      <c r="B54"/>
      <c r="C54"/>
      <c r="D54"/>
      <c r="E54"/>
      <c r="F54"/>
      <c r="G54"/>
      <c r="H54"/>
      <c r="I54"/>
      <c r="J54"/>
      <c r="K54"/>
      <c r="M54"/>
    </row>
    <row r="55" spans="1:15">
      <c r="N55" s="55" t="s">
        <v>45</v>
      </c>
    </row>
  </sheetData>
  <pageMargins left="0.7" right="0.7" top="0.75" bottom="1.25" header="0.3" footer="0.3"/>
  <pageSetup scale="81" firstPageNumber="35" fitToHeight="0" orientation="landscape" useFirstPageNumber="1" r:id="rId1"/>
  <headerFooter alignWithMargins="0">
    <oddHeader xml:space="preserve">&amp;C
</oddHeader>
    <oddFooter>&amp;COil Crops Yearbook/OCS-2023
March 2023
Economic Research Service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6765-C2C2-4BBD-B91B-A83FC5CA88F5}">
  <sheetPr>
    <pageSetUpPr fitToPage="1"/>
  </sheetPr>
  <dimension ref="A1:AN55"/>
  <sheetViews>
    <sheetView topLeftCell="A28" zoomScale="110" zoomScaleNormal="110" zoomScaleSheetLayoutView="100" workbookViewId="0"/>
  </sheetViews>
  <sheetFormatPr defaultColWidth="9.28515625" defaultRowHeight="10.199999999999999"/>
  <cols>
    <col min="1" max="1" width="52.42578125" style="95" customWidth="1"/>
    <col min="2" max="2" width="19.42578125" style="95" bestFit="1" customWidth="1"/>
    <col min="3" max="11" width="9.7109375" style="95" customWidth="1"/>
    <col min="12" max="12" width="12.42578125" style="95" customWidth="1"/>
    <col min="13" max="13" width="11.85546875" style="95" customWidth="1"/>
    <col min="14" max="14" width="12.7109375" style="95" customWidth="1"/>
    <col min="15" max="16384" width="9.28515625" style="95"/>
  </cols>
  <sheetData>
    <row r="1" spans="1:38">
      <c r="A1" s="58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38">
      <c r="A2"/>
      <c r="B2"/>
      <c r="C2" s="87"/>
      <c r="D2" s="87"/>
      <c r="E2" s="87"/>
      <c r="F2" s="87"/>
      <c r="G2" s="87"/>
      <c r="H2" s="88">
        <v>2023</v>
      </c>
      <c r="I2" s="87"/>
      <c r="J2" s="87"/>
      <c r="K2" s="87"/>
      <c r="L2" s="87"/>
      <c r="M2" s="87"/>
      <c r="N2" s="87"/>
    </row>
    <row r="3" spans="1:38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38">
      <c r="A4" s="24" t="s">
        <v>134</v>
      </c>
      <c r="B4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38">
      <c r="A5" s="24" t="s">
        <v>135</v>
      </c>
      <c r="B5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38">
      <c r="A6" t="s">
        <v>136</v>
      </c>
      <c r="B6" t="s">
        <v>137</v>
      </c>
      <c r="C6" s="108">
        <v>30.1</v>
      </c>
      <c r="D6" s="108">
        <v>31.7</v>
      </c>
      <c r="E6" s="108">
        <v>29.8</v>
      </c>
      <c r="F6" s="108">
        <v>26.8</v>
      </c>
      <c r="G6" s="108">
        <v>25.2</v>
      </c>
      <c r="H6" s="108">
        <v>27.3</v>
      </c>
      <c r="I6" s="108">
        <v>27.2</v>
      </c>
      <c r="J6" s="108">
        <v>28.1</v>
      </c>
      <c r="K6" s="108">
        <v>25.1</v>
      </c>
      <c r="L6" s="108">
        <v>23.6</v>
      </c>
      <c r="M6" s="108">
        <v>25.5</v>
      </c>
      <c r="N6" s="108">
        <v>24.2</v>
      </c>
      <c r="AC6" s="117"/>
      <c r="AD6" s="117"/>
      <c r="AE6" s="117"/>
      <c r="AF6" s="117"/>
      <c r="AG6" s="117"/>
      <c r="AH6" s="117"/>
      <c r="AI6" s="117"/>
      <c r="AJ6" s="117"/>
      <c r="AK6" s="117"/>
      <c r="AL6" s="117"/>
    </row>
    <row r="7" spans="1:38">
      <c r="A7" t="s">
        <v>138</v>
      </c>
      <c r="B7" t="s">
        <v>139</v>
      </c>
      <c r="C7" s="108">
        <v>273</v>
      </c>
      <c r="D7" s="108">
        <v>223</v>
      </c>
      <c r="E7" s="108" t="s">
        <v>66</v>
      </c>
      <c r="F7" s="108" t="s">
        <v>66</v>
      </c>
      <c r="G7" s="108" t="s">
        <v>66</v>
      </c>
      <c r="H7" s="108" t="s">
        <v>66</v>
      </c>
      <c r="I7" s="108" t="s">
        <v>66</v>
      </c>
      <c r="J7" s="108">
        <v>219</v>
      </c>
      <c r="K7" s="108">
        <v>242</v>
      </c>
      <c r="L7" s="108">
        <v>233</v>
      </c>
      <c r="M7" s="108">
        <v>226</v>
      </c>
      <c r="N7" s="108">
        <v>209</v>
      </c>
      <c r="AC7" s="117"/>
      <c r="AD7" s="117"/>
      <c r="AE7" s="117"/>
      <c r="AF7" s="117"/>
      <c r="AG7" s="117"/>
      <c r="AH7" s="117"/>
      <c r="AI7" s="117"/>
      <c r="AJ7" s="117"/>
      <c r="AK7" s="117"/>
      <c r="AL7" s="117"/>
    </row>
    <row r="8" spans="1:38">
      <c r="A8" t="s">
        <v>140</v>
      </c>
      <c r="B8" t="s">
        <v>141</v>
      </c>
      <c r="C8" s="108">
        <v>17.7</v>
      </c>
      <c r="D8" s="108">
        <v>15.4</v>
      </c>
      <c r="E8" s="108">
        <v>14.8</v>
      </c>
      <c r="F8" s="108">
        <v>12.1</v>
      </c>
      <c r="G8" s="108">
        <v>12.5</v>
      </c>
      <c r="H8" s="108">
        <v>13.1</v>
      </c>
      <c r="I8" s="108">
        <v>11</v>
      </c>
      <c r="J8" s="108">
        <v>11.2</v>
      </c>
      <c r="K8" s="108">
        <v>12</v>
      </c>
      <c r="L8" s="108">
        <v>13</v>
      </c>
      <c r="M8" s="108">
        <v>12.2</v>
      </c>
      <c r="N8" s="108">
        <v>13.4</v>
      </c>
      <c r="AC8" s="117"/>
      <c r="AD8" s="117"/>
      <c r="AE8" s="117"/>
      <c r="AF8" s="117"/>
      <c r="AG8" s="117"/>
      <c r="AH8" s="117"/>
      <c r="AI8" s="117"/>
      <c r="AJ8" s="117"/>
      <c r="AK8" s="117"/>
      <c r="AL8" s="117"/>
    </row>
    <row r="9" spans="1:38">
      <c r="A9" t="s">
        <v>142</v>
      </c>
      <c r="B9" t="s">
        <v>64</v>
      </c>
      <c r="C9" s="108">
        <v>27.7</v>
      </c>
      <c r="D9" s="108">
        <v>27</v>
      </c>
      <c r="E9" s="108">
        <v>26.7</v>
      </c>
      <c r="F9" s="108">
        <v>27.2</v>
      </c>
      <c r="G9" s="108">
        <v>27.7</v>
      </c>
      <c r="H9" s="108">
        <v>27.9</v>
      </c>
      <c r="I9" s="108">
        <v>27.7</v>
      </c>
      <c r="J9" s="108">
        <v>27.1</v>
      </c>
      <c r="K9" s="108">
        <v>26.7</v>
      </c>
      <c r="L9" s="108">
        <v>26.7</v>
      </c>
      <c r="M9" s="108">
        <v>29.5</v>
      </c>
      <c r="N9" s="108">
        <v>24.3</v>
      </c>
      <c r="AC9" s="117"/>
      <c r="AD9" s="117"/>
      <c r="AE9" s="117"/>
      <c r="AF9" s="117"/>
      <c r="AG9" s="117"/>
      <c r="AH9" s="117"/>
      <c r="AI9" s="117"/>
      <c r="AJ9" s="117"/>
      <c r="AK9" s="117"/>
      <c r="AL9" s="117"/>
    </row>
    <row r="10" spans="1:38">
      <c r="A10" t="s">
        <v>143</v>
      </c>
      <c r="B10" t="s">
        <v>141</v>
      </c>
      <c r="C10" s="108">
        <v>14.5</v>
      </c>
      <c r="D10" s="108">
        <v>15.1</v>
      </c>
      <c r="E10" s="108">
        <v>14.9</v>
      </c>
      <c r="F10" s="108">
        <v>14.9</v>
      </c>
      <c r="G10" s="108">
        <v>14.4</v>
      </c>
      <c r="H10" s="108">
        <v>14.2</v>
      </c>
      <c r="I10" s="108">
        <v>14.7</v>
      </c>
      <c r="J10" s="108">
        <v>14.1</v>
      </c>
      <c r="K10" s="108">
        <v>13.2</v>
      </c>
      <c r="L10" s="108">
        <v>12.7</v>
      </c>
      <c r="M10" s="108">
        <v>13</v>
      </c>
      <c r="N10" s="108">
        <v>13.1</v>
      </c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</row>
    <row r="11" spans="1:38">
      <c r="A11" t="s">
        <v>144</v>
      </c>
      <c r="B11" t="s">
        <v>137</v>
      </c>
      <c r="C11" s="108">
        <v>29</v>
      </c>
      <c r="D11" s="108">
        <v>29.9</v>
      </c>
      <c r="E11" s="108">
        <v>27.5</v>
      </c>
      <c r="F11" s="108">
        <v>26.9</v>
      </c>
      <c r="G11" s="108">
        <v>24.9</v>
      </c>
      <c r="H11" s="108">
        <v>23.6</v>
      </c>
      <c r="I11" s="108">
        <v>25</v>
      </c>
      <c r="J11" s="108">
        <v>23.6</v>
      </c>
      <c r="K11" s="108">
        <v>24</v>
      </c>
      <c r="L11" s="108">
        <v>20.100000000000001</v>
      </c>
      <c r="M11" s="108">
        <v>22.6</v>
      </c>
      <c r="N11" s="108">
        <v>24.2</v>
      </c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</row>
    <row r="12" spans="1:38">
      <c r="A12" s="36" t="s">
        <v>145</v>
      </c>
      <c r="B12" s="36" t="s">
        <v>137</v>
      </c>
      <c r="C12" s="108">
        <v>38</v>
      </c>
      <c r="D12" s="108">
        <v>37.9</v>
      </c>
      <c r="E12" s="108">
        <v>35.6</v>
      </c>
      <c r="F12" s="108">
        <v>32.9</v>
      </c>
      <c r="G12" s="108">
        <v>30.9</v>
      </c>
      <c r="H12" s="108" t="s">
        <v>66</v>
      </c>
      <c r="I12" s="108" t="s">
        <v>66</v>
      </c>
      <c r="J12" s="108">
        <v>41.4</v>
      </c>
      <c r="K12" s="108" t="s">
        <v>66</v>
      </c>
      <c r="L12" s="108" t="s">
        <v>66</v>
      </c>
      <c r="M12" s="108" t="s">
        <v>66</v>
      </c>
      <c r="N12" s="108" t="s">
        <v>66</v>
      </c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</row>
    <row r="13" spans="1:38">
      <c r="A13" s="36" t="s">
        <v>146</v>
      </c>
      <c r="B13" s="36" t="s">
        <v>137</v>
      </c>
      <c r="C13" s="108">
        <v>27.8</v>
      </c>
      <c r="D13" s="108">
        <v>27.6</v>
      </c>
      <c r="E13" s="108">
        <v>26.3</v>
      </c>
      <c r="F13" s="108">
        <v>25</v>
      </c>
      <c r="G13" s="108">
        <v>23</v>
      </c>
      <c r="H13" s="108">
        <v>23.6</v>
      </c>
      <c r="I13" s="108">
        <v>21.8</v>
      </c>
      <c r="J13" s="108">
        <v>20.399999999999999</v>
      </c>
      <c r="K13" s="108" t="s">
        <v>66</v>
      </c>
      <c r="L13" s="108" t="s">
        <v>66</v>
      </c>
      <c r="M13" s="108" t="s">
        <v>66</v>
      </c>
      <c r="N13" s="108" t="s">
        <v>66</v>
      </c>
    </row>
    <row r="14" spans="1:38">
      <c r="A14" s="24" t="s">
        <v>147</v>
      </c>
      <c r="B14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38">
      <c r="A15" t="s">
        <v>148</v>
      </c>
      <c r="B15" t="s">
        <v>137</v>
      </c>
      <c r="C15" s="127">
        <v>28.434999999999999</v>
      </c>
      <c r="D15" s="128">
        <v>28.3757894736842</v>
      </c>
      <c r="E15" s="128">
        <v>26.016818181818198</v>
      </c>
      <c r="F15" s="128">
        <v>25.480625</v>
      </c>
      <c r="G15" s="128">
        <v>24.590909090909101</v>
      </c>
      <c r="H15" s="128">
        <v>24.972380952380998</v>
      </c>
      <c r="I15" s="128">
        <v>27.515263157894701</v>
      </c>
      <c r="J15" s="128">
        <v>25.9286956521739</v>
      </c>
      <c r="K15" s="128">
        <v>24.132000000000001</v>
      </c>
      <c r="L15" s="128">
        <v>22.303181818181798</v>
      </c>
      <c r="M15" s="128">
        <v>22.842500000000001</v>
      </c>
      <c r="N15" s="128">
        <v>21.507999999999999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</row>
    <row r="16" spans="1:38">
      <c r="A16" t="s">
        <v>149</v>
      </c>
      <c r="B16" t="s">
        <v>139</v>
      </c>
      <c r="C16" s="108">
        <v>362.5</v>
      </c>
      <c r="D16" s="108">
        <v>353.75</v>
      </c>
      <c r="E16" s="108">
        <v>308.75</v>
      </c>
      <c r="F16" s="108">
        <v>306.25</v>
      </c>
      <c r="G16" s="106">
        <v>295</v>
      </c>
      <c r="H16" s="108">
        <v>245</v>
      </c>
      <c r="I16" s="108">
        <v>255</v>
      </c>
      <c r="J16" s="116">
        <v>251.666666666667</v>
      </c>
      <c r="K16" s="116">
        <v>262.5</v>
      </c>
      <c r="L16" s="116">
        <v>265</v>
      </c>
      <c r="M16" s="116">
        <v>253.333333333333</v>
      </c>
      <c r="N16" s="116">
        <v>255</v>
      </c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8">
      <c r="A17" t="s">
        <v>150</v>
      </c>
      <c r="B17" t="s">
        <v>141</v>
      </c>
      <c r="C17" s="108" t="s">
        <v>66</v>
      </c>
      <c r="D17" s="108" t="s">
        <v>66</v>
      </c>
      <c r="E17" s="108" t="s">
        <v>66</v>
      </c>
      <c r="F17" s="108" t="s">
        <v>66</v>
      </c>
      <c r="G17" s="108" t="s">
        <v>66</v>
      </c>
      <c r="H17" s="108" t="s">
        <v>66</v>
      </c>
      <c r="I17" s="108">
        <v>12.34</v>
      </c>
      <c r="J17" s="108">
        <v>13.27</v>
      </c>
      <c r="K17" s="108">
        <v>13.94</v>
      </c>
      <c r="L17" s="108">
        <v>13.93</v>
      </c>
      <c r="M17" s="108">
        <v>13.69</v>
      </c>
      <c r="N17" s="108">
        <v>13.28</v>
      </c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</row>
    <row r="18" spans="1:28" s="122" customFormat="1">
      <c r="A18" s="36" t="s">
        <v>151</v>
      </c>
      <c r="B18" s="36" t="s">
        <v>141</v>
      </c>
      <c r="C18" s="108">
        <v>14.86</v>
      </c>
      <c r="D18" s="108">
        <v>15.09</v>
      </c>
      <c r="E18" s="108">
        <v>14.74</v>
      </c>
      <c r="F18" s="108">
        <v>14.72</v>
      </c>
      <c r="G18" s="108">
        <v>13.79</v>
      </c>
      <c r="H18" s="108">
        <v>14.2</v>
      </c>
      <c r="I18" s="108">
        <v>14.89</v>
      </c>
      <c r="J18" s="108">
        <v>13.97</v>
      </c>
      <c r="K18" s="108">
        <v>12.96</v>
      </c>
      <c r="L18" s="108">
        <v>12.43</v>
      </c>
      <c r="M18" s="108">
        <v>13.09</v>
      </c>
      <c r="N18" s="108">
        <v>12.74</v>
      </c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</row>
    <row r="19" spans="1:28">
      <c r="A19" s="36" t="s">
        <v>152</v>
      </c>
      <c r="B19" t="s">
        <v>141</v>
      </c>
      <c r="C19" s="108" t="s">
        <v>66</v>
      </c>
      <c r="D19" s="108">
        <v>16.21</v>
      </c>
      <c r="E19" s="106">
        <v>15.82</v>
      </c>
      <c r="F19" s="108">
        <v>15.52</v>
      </c>
      <c r="G19" s="108">
        <v>14.55</v>
      </c>
      <c r="H19" s="108" t="s">
        <v>66</v>
      </c>
      <c r="I19" s="108">
        <v>15.85</v>
      </c>
      <c r="J19" s="108">
        <v>14.64</v>
      </c>
      <c r="K19" s="108">
        <v>13.83</v>
      </c>
      <c r="L19" s="108">
        <v>13.67</v>
      </c>
      <c r="M19" s="108">
        <v>14.16</v>
      </c>
      <c r="N19" s="108">
        <v>13.7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</row>
    <row r="20" spans="1:28">
      <c r="A20" t="s">
        <v>153</v>
      </c>
      <c r="B20" t="s">
        <v>137</v>
      </c>
      <c r="C20" s="111">
        <v>23.63</v>
      </c>
      <c r="D20" s="111">
        <v>21.37</v>
      </c>
      <c r="E20" s="111">
        <v>22.67</v>
      </c>
      <c r="F20" s="111">
        <v>21.63</v>
      </c>
      <c r="G20" s="111">
        <v>20.440000000000001</v>
      </c>
      <c r="H20" s="111">
        <v>18.86</v>
      </c>
      <c r="I20" s="111">
        <v>19.18</v>
      </c>
      <c r="J20" s="111">
        <v>19.02</v>
      </c>
      <c r="K20" s="111" t="s">
        <v>66</v>
      </c>
      <c r="L20" s="111">
        <v>16.05</v>
      </c>
      <c r="M20" s="111" t="s">
        <v>66</v>
      </c>
      <c r="N20" s="111" t="s">
        <v>66</v>
      </c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</row>
    <row r="21" spans="1:28">
      <c r="A21" s="24" t="s">
        <v>154</v>
      </c>
      <c r="B21"/>
      <c r="C21" s="108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</row>
    <row r="22" spans="1:28">
      <c r="A22" s="24" t="s">
        <v>155</v>
      </c>
      <c r="B22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</row>
    <row r="23" spans="1:28">
      <c r="A23" t="s">
        <v>156</v>
      </c>
      <c r="B23" t="s">
        <v>64</v>
      </c>
      <c r="C23" s="108">
        <v>71.19</v>
      </c>
      <c r="D23" s="108">
        <v>65.25</v>
      </c>
      <c r="E23" s="108">
        <v>64.599999999999994</v>
      </c>
      <c r="F23" s="108">
        <v>62.63</v>
      </c>
      <c r="G23" s="108">
        <v>62.13</v>
      </c>
      <c r="H23" s="108">
        <v>71.849999999999994</v>
      </c>
      <c r="I23" s="108">
        <v>83</v>
      </c>
      <c r="J23" s="108">
        <v>81.69</v>
      </c>
      <c r="K23" s="108">
        <v>73.75</v>
      </c>
      <c r="L23" s="108">
        <v>65.19</v>
      </c>
      <c r="M23" s="108">
        <v>61.63</v>
      </c>
      <c r="N23" s="108">
        <v>59.45</v>
      </c>
    </row>
    <row r="24" spans="1:28">
      <c r="A24" t="s">
        <v>157</v>
      </c>
      <c r="B24" t="s">
        <v>64</v>
      </c>
      <c r="C24" s="108">
        <v>65</v>
      </c>
      <c r="D24" s="108">
        <v>65</v>
      </c>
      <c r="E24" s="108">
        <v>65</v>
      </c>
      <c r="F24" s="111">
        <v>65</v>
      </c>
      <c r="G24" s="108">
        <v>65</v>
      </c>
      <c r="H24" s="108">
        <v>65</v>
      </c>
      <c r="I24" s="108">
        <v>65</v>
      </c>
      <c r="J24" s="108">
        <v>65</v>
      </c>
      <c r="K24" s="111">
        <v>65</v>
      </c>
      <c r="L24" s="111">
        <v>65</v>
      </c>
      <c r="M24" s="111">
        <v>74.75</v>
      </c>
      <c r="N24" s="111">
        <v>75</v>
      </c>
    </row>
    <row r="25" spans="1:28">
      <c r="A25" t="s">
        <v>158</v>
      </c>
      <c r="B25" t="s">
        <v>64</v>
      </c>
      <c r="C25" s="111">
        <v>61</v>
      </c>
      <c r="D25" s="111" t="s">
        <v>66</v>
      </c>
      <c r="E25" s="111" t="s">
        <v>66</v>
      </c>
      <c r="F25" s="111" t="s">
        <v>66</v>
      </c>
      <c r="G25" s="111">
        <v>52</v>
      </c>
      <c r="H25" s="111" t="s">
        <v>66</v>
      </c>
      <c r="I25" s="111" t="s">
        <v>66</v>
      </c>
      <c r="J25" s="111" t="s">
        <v>66</v>
      </c>
      <c r="K25" s="111" t="s">
        <v>66</v>
      </c>
      <c r="L25" s="111" t="s">
        <v>66</v>
      </c>
      <c r="M25" s="111" t="s">
        <v>66</v>
      </c>
      <c r="N25" s="111" t="s">
        <v>66</v>
      </c>
    </row>
    <row r="26" spans="1:28">
      <c r="A26" t="s">
        <v>159</v>
      </c>
      <c r="B26" t="s">
        <v>64</v>
      </c>
      <c r="C26" s="111">
        <v>68.574999999999989</v>
      </c>
      <c r="D26" s="111">
        <v>61.082499999999996</v>
      </c>
      <c r="E26" s="111">
        <v>55.122500000000002</v>
      </c>
      <c r="F26" s="111">
        <v>52.8825</v>
      </c>
      <c r="G26" s="111">
        <v>55.398000000000003</v>
      </c>
      <c r="H26" s="111">
        <v>57.207499999999996</v>
      </c>
      <c r="I26" s="111">
        <v>62.277999999999999</v>
      </c>
      <c r="J26" s="111">
        <v>68.739999999999995</v>
      </c>
      <c r="K26" s="111">
        <v>67.833999999999989</v>
      </c>
      <c r="L26" s="111">
        <v>62.907499999999999</v>
      </c>
      <c r="M26" s="111">
        <v>54.916666666666664</v>
      </c>
      <c r="N26" s="111">
        <v>53.732500000000002</v>
      </c>
    </row>
    <row r="27" spans="1:28">
      <c r="A27" t="s">
        <v>160</v>
      </c>
      <c r="B27" t="s">
        <v>64</v>
      </c>
      <c r="C27" s="108">
        <v>102.19</v>
      </c>
      <c r="D27" s="108">
        <v>100</v>
      </c>
      <c r="E27" s="108">
        <v>96.55</v>
      </c>
      <c r="F27" s="108">
        <v>92.56</v>
      </c>
      <c r="G27" s="108">
        <v>91.75</v>
      </c>
      <c r="H27" s="108">
        <v>97.85</v>
      </c>
      <c r="I27" s="108">
        <v>107.75</v>
      </c>
      <c r="J27" s="108">
        <v>108.19</v>
      </c>
      <c r="K27" s="108">
        <v>101.5</v>
      </c>
      <c r="L27" s="108">
        <v>92</v>
      </c>
      <c r="M27" s="108">
        <v>86.38</v>
      </c>
      <c r="N27" s="108">
        <v>83.1</v>
      </c>
    </row>
    <row r="28" spans="1:28">
      <c r="A28" s="36" t="s">
        <v>161</v>
      </c>
      <c r="B28" t="s">
        <v>64</v>
      </c>
      <c r="C28" s="91">
        <v>87</v>
      </c>
      <c r="D28" s="91" t="s">
        <v>66</v>
      </c>
      <c r="E28" s="91" t="s">
        <v>66</v>
      </c>
      <c r="F28" s="108">
        <v>82</v>
      </c>
      <c r="G28" s="108" t="s">
        <v>66</v>
      </c>
      <c r="H28" s="108">
        <v>80</v>
      </c>
      <c r="I28" s="91" t="s">
        <v>66</v>
      </c>
      <c r="J28" s="91" t="s">
        <v>66</v>
      </c>
      <c r="K28" s="91" t="s">
        <v>66</v>
      </c>
      <c r="L28" s="91">
        <v>90</v>
      </c>
      <c r="M28" s="91" t="s">
        <v>66</v>
      </c>
      <c r="N28" s="91">
        <v>65</v>
      </c>
      <c r="P28" s="117"/>
      <c r="Q28" s="117"/>
      <c r="R28" s="117"/>
      <c r="S28" s="117"/>
      <c r="T28" s="131"/>
      <c r="U28" s="117"/>
      <c r="V28" s="117"/>
      <c r="W28" s="117"/>
      <c r="X28" s="117"/>
      <c r="Y28" s="117"/>
      <c r="Z28" s="117"/>
      <c r="AA28" s="117"/>
    </row>
    <row r="29" spans="1:28">
      <c r="A29" t="s">
        <v>162</v>
      </c>
      <c r="B29" t="s">
        <v>64</v>
      </c>
      <c r="C29" s="108">
        <v>47.44</v>
      </c>
      <c r="D29" s="108">
        <v>47.94</v>
      </c>
      <c r="E29" s="111">
        <v>48.3</v>
      </c>
      <c r="F29" s="108">
        <v>49.44</v>
      </c>
      <c r="G29" s="108">
        <v>44.89</v>
      </c>
      <c r="H29" s="108">
        <v>41.65</v>
      </c>
      <c r="I29" s="111">
        <v>44.81</v>
      </c>
      <c r="J29" s="111">
        <v>43.5</v>
      </c>
      <c r="K29" s="111">
        <v>42.3</v>
      </c>
      <c r="L29" s="111">
        <v>41.13</v>
      </c>
      <c r="M29" s="111">
        <v>42.38</v>
      </c>
      <c r="N29" s="111">
        <v>41.7</v>
      </c>
    </row>
    <row r="30" spans="1:28">
      <c r="A30" t="s">
        <v>163</v>
      </c>
      <c r="B30" t="s">
        <v>64</v>
      </c>
      <c r="C30" s="108">
        <v>76.88</v>
      </c>
      <c r="D30" s="108" t="s">
        <v>199</v>
      </c>
      <c r="E30" s="108">
        <v>77.7</v>
      </c>
      <c r="F30" s="108">
        <v>78.38</v>
      </c>
      <c r="G30" s="111">
        <v>74.13</v>
      </c>
      <c r="H30" s="108">
        <v>71.099999999999994</v>
      </c>
      <c r="I30" s="108">
        <v>74.31</v>
      </c>
      <c r="J30" s="108">
        <v>72.75</v>
      </c>
      <c r="K30" s="108">
        <v>71.7</v>
      </c>
      <c r="L30" s="108">
        <v>70.31</v>
      </c>
      <c r="M30" s="108">
        <v>71.63</v>
      </c>
      <c r="N30" s="108">
        <v>70.8</v>
      </c>
    </row>
    <row r="31" spans="1:28">
      <c r="A31" t="s">
        <v>164</v>
      </c>
      <c r="B31" t="s">
        <v>64</v>
      </c>
      <c r="C31" s="108">
        <v>95.38</v>
      </c>
      <c r="D31" s="108">
        <v>88</v>
      </c>
      <c r="E31" s="108">
        <v>84.4</v>
      </c>
      <c r="F31" s="108">
        <v>81.75</v>
      </c>
      <c r="G31" s="108">
        <v>85.5</v>
      </c>
      <c r="H31" s="108">
        <v>89.6</v>
      </c>
      <c r="I31" s="108">
        <v>94.25</v>
      </c>
      <c r="J31" s="108">
        <v>95.25</v>
      </c>
      <c r="K31" s="108">
        <v>88.4</v>
      </c>
      <c r="L31" s="108">
        <v>83.25</v>
      </c>
      <c r="M31" s="108">
        <v>81.5</v>
      </c>
      <c r="N31" s="108">
        <v>77.8</v>
      </c>
    </row>
    <row r="32" spans="1:28">
      <c r="A32" t="s">
        <v>165</v>
      </c>
      <c r="B32" t="s">
        <v>64</v>
      </c>
      <c r="C32" s="108">
        <v>66</v>
      </c>
      <c r="D32" s="108">
        <v>63.242500000000007</v>
      </c>
      <c r="E32" s="108">
        <v>58.83</v>
      </c>
      <c r="F32" s="108">
        <v>55.474999999999994</v>
      </c>
      <c r="G32" s="108">
        <v>52.484999999999999</v>
      </c>
      <c r="H32" s="108">
        <v>60.007999999999996</v>
      </c>
      <c r="I32" s="108">
        <v>70.887499999999989</v>
      </c>
      <c r="J32" s="108">
        <v>70.966999999999999</v>
      </c>
      <c r="K32" s="108">
        <v>65.227999999999994</v>
      </c>
      <c r="L32" s="108">
        <v>56.599999999999994</v>
      </c>
      <c r="M32" s="108">
        <v>53.39</v>
      </c>
      <c r="N32" s="108">
        <v>52.33</v>
      </c>
    </row>
    <row r="33" spans="1:40">
      <c r="A33" t="s">
        <v>166</v>
      </c>
      <c r="B33" t="s">
        <v>64</v>
      </c>
      <c r="C33" s="108">
        <v>85.75</v>
      </c>
      <c r="D33" s="108">
        <v>81.25</v>
      </c>
      <c r="E33" s="108">
        <v>76.599999999999994</v>
      </c>
      <c r="F33" s="108">
        <v>73</v>
      </c>
      <c r="G33" s="108">
        <v>68.63</v>
      </c>
      <c r="H33" s="108">
        <v>67</v>
      </c>
      <c r="I33" s="108">
        <v>73.25</v>
      </c>
      <c r="J33" s="108">
        <v>72.69</v>
      </c>
      <c r="K33" s="108">
        <v>71.099999999999994</v>
      </c>
      <c r="L33" s="108">
        <v>64.75</v>
      </c>
      <c r="M33" s="108">
        <v>62.25</v>
      </c>
      <c r="N33" s="108">
        <v>58.6</v>
      </c>
    </row>
    <row r="34" spans="1:40" s="122" customFormat="1">
      <c r="A34" s="36" t="s">
        <v>167</v>
      </c>
      <c r="B34" t="s">
        <v>64</v>
      </c>
      <c r="C34" s="108">
        <v>76.13</v>
      </c>
      <c r="D34" s="108">
        <v>63.95</v>
      </c>
      <c r="E34" s="108">
        <v>66.25</v>
      </c>
      <c r="F34" s="108" t="s">
        <v>66</v>
      </c>
      <c r="G34" s="108" t="s">
        <v>66</v>
      </c>
      <c r="H34" s="108">
        <v>74.59</v>
      </c>
      <c r="I34" s="108">
        <v>74.63</v>
      </c>
      <c r="J34" s="108">
        <v>76.7</v>
      </c>
      <c r="K34" s="108">
        <v>76.25</v>
      </c>
      <c r="L34" s="108">
        <v>66.88</v>
      </c>
      <c r="M34" s="108">
        <v>57.024999999999999</v>
      </c>
      <c r="N34" s="108">
        <v>50.67</v>
      </c>
      <c r="O34" s="123"/>
    </row>
    <row r="35" spans="1:40" ht="11.4">
      <c r="A35" t="s">
        <v>194</v>
      </c>
      <c r="B35" t="s">
        <v>64</v>
      </c>
      <c r="C35" s="89">
        <v>59.5625</v>
      </c>
      <c r="D35" s="89">
        <v>51.094999999999999</v>
      </c>
      <c r="E35" s="89">
        <v>46.4</v>
      </c>
      <c r="F35" s="89">
        <v>44.4375</v>
      </c>
      <c r="G35" s="89">
        <v>46.0625</v>
      </c>
      <c r="H35" s="89">
        <v>46.902000000000001</v>
      </c>
      <c r="I35" s="89">
        <v>49.3125</v>
      </c>
      <c r="J35" s="89">
        <v>53.75</v>
      </c>
      <c r="K35" s="89">
        <v>54.95</v>
      </c>
      <c r="L35" s="89">
        <v>47.875</v>
      </c>
      <c r="M35" s="89">
        <v>39.92</v>
      </c>
      <c r="N35" s="89">
        <v>35.25</v>
      </c>
      <c r="O35" s="132"/>
    </row>
    <row r="36" spans="1:40">
      <c r="A36" t="s">
        <v>169</v>
      </c>
      <c r="B36" t="s">
        <v>170</v>
      </c>
      <c r="C36" s="89">
        <v>5.68</v>
      </c>
      <c r="D36" s="89">
        <v>5.44</v>
      </c>
      <c r="E36" s="89">
        <v>4.7</v>
      </c>
      <c r="F36" s="89">
        <v>4.18</v>
      </c>
      <c r="G36" s="89">
        <v>3.93</v>
      </c>
      <c r="H36" s="89">
        <v>4.4800000000000004</v>
      </c>
      <c r="I36" s="89">
        <v>5.51</v>
      </c>
      <c r="J36" s="89">
        <v>5.31</v>
      </c>
      <c r="K36" s="89">
        <v>4.88</v>
      </c>
      <c r="L36" s="89">
        <v>3.79</v>
      </c>
      <c r="M36" s="89">
        <v>3.62</v>
      </c>
      <c r="N36" s="89">
        <v>3.35</v>
      </c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</row>
    <row r="37" spans="1:40">
      <c r="A37" s="24" t="s">
        <v>171</v>
      </c>
      <c r="B37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40">
      <c r="A38" t="s">
        <v>172</v>
      </c>
      <c r="B38" t="s">
        <v>139</v>
      </c>
      <c r="C38" s="91">
        <v>474.02499999999998</v>
      </c>
      <c r="D38" s="91">
        <v>501.02499999999998</v>
      </c>
      <c r="E38" s="91">
        <v>466.6</v>
      </c>
      <c r="F38" s="91">
        <v>434.75</v>
      </c>
      <c r="G38" s="91">
        <v>407.02499999999998</v>
      </c>
      <c r="H38" s="91">
        <v>405.06</v>
      </c>
      <c r="I38" s="91">
        <v>432.1</v>
      </c>
      <c r="J38" s="91">
        <v>412.9</v>
      </c>
      <c r="K38" s="91">
        <v>393.26</v>
      </c>
      <c r="L38" s="91">
        <v>407.1</v>
      </c>
      <c r="M38" s="91">
        <v>441.76666666666699</v>
      </c>
      <c r="N38" s="91">
        <v>395.05</v>
      </c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</row>
    <row r="39" spans="1:40">
      <c r="A39" t="s">
        <v>173</v>
      </c>
      <c r="B39" t="s">
        <v>139</v>
      </c>
      <c r="C39" s="91">
        <v>386.25</v>
      </c>
      <c r="D39" s="91">
        <v>392.5</v>
      </c>
      <c r="E39" s="91">
        <v>386.25</v>
      </c>
      <c r="F39" s="91">
        <v>364.375</v>
      </c>
      <c r="G39" s="91">
        <v>370.625</v>
      </c>
      <c r="H39" s="91">
        <v>362.5</v>
      </c>
      <c r="I39" s="91">
        <v>347.5</v>
      </c>
      <c r="J39" s="91">
        <v>348.33333333333297</v>
      </c>
      <c r="K39" s="91">
        <v>343.75</v>
      </c>
      <c r="L39" s="91">
        <v>348.75</v>
      </c>
      <c r="M39" s="91">
        <v>350</v>
      </c>
      <c r="N39" s="91">
        <v>358.75</v>
      </c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</row>
    <row r="40" spans="1:40">
      <c r="A40" t="s">
        <v>174</v>
      </c>
      <c r="B40" t="s">
        <v>139</v>
      </c>
      <c r="C40" s="91">
        <v>397.5</v>
      </c>
      <c r="D40" s="91">
        <v>412.5</v>
      </c>
      <c r="E40" s="91">
        <v>380.4</v>
      </c>
      <c r="F40" s="91">
        <v>352.5</v>
      </c>
      <c r="G40" s="91">
        <v>352.5</v>
      </c>
      <c r="H40" s="91">
        <v>354</v>
      </c>
      <c r="I40" s="91">
        <v>335</v>
      </c>
      <c r="J40" s="91">
        <v>321.25</v>
      </c>
      <c r="K40" s="91">
        <v>318</v>
      </c>
      <c r="L40" s="91">
        <v>325</v>
      </c>
      <c r="M40" s="91">
        <v>348.33333333333297</v>
      </c>
      <c r="N40" s="91">
        <v>365</v>
      </c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</row>
    <row r="41" spans="1:40" s="124" customFormat="1">
      <c r="A41" s="36" t="s">
        <v>175</v>
      </c>
      <c r="B41" t="s">
        <v>139</v>
      </c>
      <c r="C41" s="91">
        <v>482.4</v>
      </c>
      <c r="D41" s="91">
        <v>500.52499999999998</v>
      </c>
      <c r="E41" s="91">
        <v>484.4</v>
      </c>
      <c r="F41" s="91">
        <v>457.25</v>
      </c>
      <c r="G41" s="91">
        <v>423.57499999999999</v>
      </c>
      <c r="H41" s="91">
        <v>413.46</v>
      </c>
      <c r="I41" s="91">
        <v>443.15</v>
      </c>
      <c r="J41" s="91">
        <v>438.8</v>
      </c>
      <c r="K41" s="91">
        <v>411.07</v>
      </c>
      <c r="L41" s="91">
        <v>416.16250000000002</v>
      </c>
      <c r="M41" s="91">
        <v>464.26666666666699</v>
      </c>
      <c r="N41" s="91">
        <v>440.6</v>
      </c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</row>
    <row r="42" spans="1:40">
      <c r="A42" s="36" t="s">
        <v>176</v>
      </c>
      <c r="B42" t="s">
        <v>139</v>
      </c>
      <c r="C42" s="91">
        <v>355</v>
      </c>
      <c r="D42" s="91">
        <v>336.25</v>
      </c>
      <c r="E42" s="91">
        <v>308</v>
      </c>
      <c r="F42" s="91">
        <v>252.5</v>
      </c>
      <c r="G42" s="91">
        <v>237.5</v>
      </c>
      <c r="H42" s="91">
        <v>208.00200000000001</v>
      </c>
      <c r="I42" s="91">
        <v>159.16749999999999</v>
      </c>
      <c r="J42" s="91">
        <v>185</v>
      </c>
      <c r="K42" s="130">
        <v>202</v>
      </c>
      <c r="L42" s="130">
        <v>229.16499999999999</v>
      </c>
      <c r="M42" s="130">
        <v>266.66666666666703</v>
      </c>
      <c r="N42" s="130">
        <v>270</v>
      </c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</row>
    <row r="43" spans="1:40">
      <c r="A43" s="24" t="s">
        <v>177</v>
      </c>
      <c r="B43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40">
      <c r="A44" s="24" t="s">
        <v>178</v>
      </c>
      <c r="B44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40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  <c r="O45"/>
    </row>
    <row r="46" spans="1:40">
      <c r="A46" s="24" t="s">
        <v>181</v>
      </c>
      <c r="B4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75"/>
    </row>
    <row r="47" spans="1:40">
      <c r="A47" t="s">
        <v>182</v>
      </c>
      <c r="B47" t="s">
        <v>180</v>
      </c>
      <c r="C47" s="125">
        <v>423.38499999999999</v>
      </c>
      <c r="D47" s="125">
        <v>420.43200000000002</v>
      </c>
      <c r="E47" s="125">
        <v>420.05099999999999</v>
      </c>
      <c r="F47" s="125">
        <v>422.80599999999998</v>
      </c>
      <c r="G47" s="125">
        <v>422.83199999999999</v>
      </c>
      <c r="H47" s="125">
        <v>421.22300000000001</v>
      </c>
      <c r="I47" s="125">
        <v>418.483</v>
      </c>
      <c r="J47" s="125">
        <v>401.92700000000002</v>
      </c>
      <c r="K47" s="125">
        <v>398.108</v>
      </c>
      <c r="L47" s="91" t="s">
        <v>66</v>
      </c>
      <c r="M47" s="91" t="s">
        <v>66</v>
      </c>
      <c r="N47" s="91" t="s">
        <v>66</v>
      </c>
      <c r="O47" s="75"/>
    </row>
    <row r="48" spans="1:40">
      <c r="A48" t="s">
        <v>183</v>
      </c>
      <c r="B48" t="s">
        <v>180</v>
      </c>
      <c r="C48" s="125">
        <v>389.42</v>
      </c>
      <c r="D48" s="125">
        <v>380.24700000000001</v>
      </c>
      <c r="E48" s="125">
        <v>374.10500000000002</v>
      </c>
      <c r="F48" s="125">
        <v>368.709</v>
      </c>
      <c r="G48" s="125">
        <v>360.87</v>
      </c>
      <c r="H48" s="125">
        <v>358.464</v>
      </c>
      <c r="I48" s="125">
        <v>384.904</v>
      </c>
      <c r="J48" s="125">
        <v>384.34100000000001</v>
      </c>
      <c r="K48" s="125">
        <v>369.27</v>
      </c>
      <c r="L48" s="125">
        <v>359.12799999999999</v>
      </c>
      <c r="M48" s="125" t="s">
        <v>200</v>
      </c>
      <c r="N48" s="125" t="s">
        <v>201</v>
      </c>
      <c r="O48" s="75"/>
    </row>
    <row r="49" spans="1:15" customFormat="1">
      <c r="A49" t="s">
        <v>184</v>
      </c>
      <c r="B49" t="s">
        <v>180</v>
      </c>
      <c r="C49" s="125">
        <v>376.161</v>
      </c>
      <c r="D49" s="125">
        <v>355.96800000000002</v>
      </c>
      <c r="E49" s="125">
        <v>346.89400000000001</v>
      </c>
      <c r="F49" s="125">
        <v>336.089</v>
      </c>
      <c r="G49" s="125">
        <v>322.75</v>
      </c>
      <c r="H49" s="125">
        <v>324.38299999999998</v>
      </c>
      <c r="I49" s="125">
        <v>347.35500000000002</v>
      </c>
      <c r="J49" s="125">
        <v>359.065</v>
      </c>
      <c r="K49" s="125">
        <v>358.923</v>
      </c>
      <c r="L49" s="125">
        <v>335.46499999999997</v>
      </c>
      <c r="M49" s="125" t="s">
        <v>202</v>
      </c>
      <c r="N49" s="125" t="s">
        <v>203</v>
      </c>
      <c r="O49" s="75"/>
    </row>
    <row r="50" spans="1:15">
      <c r="A50" s="14" t="s">
        <v>185</v>
      </c>
      <c r="B50" s="14" t="s">
        <v>186</v>
      </c>
      <c r="C50" s="126">
        <v>157.71899999999999</v>
      </c>
      <c r="D50" s="126">
        <v>158.976</v>
      </c>
      <c r="E50" s="126">
        <v>162.09</v>
      </c>
      <c r="F50" s="126">
        <v>162.833</v>
      </c>
      <c r="G50" s="126">
        <v>162.24100000000001</v>
      </c>
      <c r="H50" s="126">
        <v>168.46600000000001</v>
      </c>
      <c r="I50" s="126">
        <v>165.01400000000001</v>
      </c>
      <c r="J50" s="126">
        <v>165.70099999999999</v>
      </c>
      <c r="K50" s="126">
        <v>168.68700000000001</v>
      </c>
      <c r="L50" s="126">
        <v>166.613</v>
      </c>
      <c r="M50" s="126" t="s">
        <v>204</v>
      </c>
      <c r="N50" s="126" t="s">
        <v>205</v>
      </c>
    </row>
    <row r="51" spans="1:15">
      <c r="A51" s="52" t="s">
        <v>206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5" ht="11.25" customHeight="1">
      <c r="A52" t="s">
        <v>196</v>
      </c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5" ht="10.199999999999999" customHeight="1">
      <c r="A53" s="52" t="s">
        <v>197</v>
      </c>
      <c r="B53"/>
      <c r="C53"/>
      <c r="D53"/>
      <c r="E53"/>
      <c r="F53"/>
      <c r="G53"/>
      <c r="H53"/>
      <c r="I53"/>
      <c r="J53"/>
    </row>
    <row r="54" spans="1:15" ht="11.25" customHeight="1">
      <c r="A54" s="52" t="s">
        <v>198</v>
      </c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5">
      <c r="M55" s="95" t="s">
        <v>45</v>
      </c>
    </row>
  </sheetData>
  <pageMargins left="0.7" right="0.7" top="0.75" bottom="1.25" header="0.3" footer="0.3"/>
  <pageSetup scale="81" firstPageNumber="35" fitToHeight="0" orientation="landscape" useFirstPageNumber="1" r:id="rId1"/>
  <headerFooter alignWithMargins="0">
    <oddHeader xml:space="preserve">&amp;C
</oddHeader>
    <oddFooter>&amp;COil Crops Yearbook/OCS-2023
March 2023
Economic Research Service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9ABF-F2FE-4190-AFB1-AD948174288E}">
  <sheetPr>
    <pageSetUpPr fitToPage="1"/>
  </sheetPr>
  <dimension ref="A1:S71"/>
  <sheetViews>
    <sheetView zoomScaleNormal="100" zoomScaleSheetLayoutView="100" workbookViewId="0">
      <pane ySplit="5" topLeftCell="A24" activePane="bottomLeft" state="frozen"/>
      <selection pane="bottomLeft"/>
    </sheetView>
  </sheetViews>
  <sheetFormatPr defaultRowHeight="10.199999999999999"/>
  <cols>
    <col min="1" max="5" width="11.85546875" customWidth="1"/>
    <col min="6" max="6" width="19.140625" customWidth="1"/>
    <col min="7" max="9" width="11.85546875" customWidth="1"/>
    <col min="10" max="10" width="14.28515625" customWidth="1"/>
    <col min="11" max="11" width="11.85546875" customWidth="1"/>
    <col min="12" max="12" width="11.28515625" customWidth="1"/>
    <col min="13" max="13" width="11.85546875" customWidth="1"/>
    <col min="15" max="15" width="11" bestFit="1" customWidth="1"/>
  </cols>
  <sheetData>
    <row r="1" spans="1:19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9">
      <c r="A2" s="59"/>
      <c r="B2" s="60"/>
      <c r="C2" s="61"/>
      <c r="D2" s="61" t="s">
        <v>47</v>
      </c>
      <c r="E2" s="134"/>
      <c r="F2" s="61"/>
      <c r="G2" s="61" t="s">
        <v>48</v>
      </c>
      <c r="H2" s="61"/>
      <c r="I2" s="61"/>
      <c r="J2" s="135" t="s">
        <v>207</v>
      </c>
      <c r="K2" s="64" t="s">
        <v>208</v>
      </c>
    </row>
    <row r="3" spans="1:19">
      <c r="A3" s="59" t="s">
        <v>209</v>
      </c>
      <c r="B3" s="64" t="s">
        <v>210</v>
      </c>
      <c r="C3" s="59" t="s">
        <v>35</v>
      </c>
      <c r="D3" s="59" t="s">
        <v>31</v>
      </c>
      <c r="E3" s="134" t="s">
        <v>54</v>
      </c>
      <c r="F3" s="59" t="s">
        <v>211</v>
      </c>
      <c r="G3" s="59" t="s">
        <v>37</v>
      </c>
      <c r="H3" s="59" t="s">
        <v>54</v>
      </c>
      <c r="I3" s="59" t="s">
        <v>212</v>
      </c>
      <c r="J3" s="64" t="s">
        <v>213</v>
      </c>
      <c r="K3" s="64"/>
    </row>
    <row r="4" spans="1:19">
      <c r="A4" s="61" t="s">
        <v>214</v>
      </c>
      <c r="B4" s="66" t="s">
        <v>215</v>
      </c>
      <c r="C4" s="61" t="s">
        <v>216</v>
      </c>
      <c r="D4" s="61"/>
      <c r="E4" s="67"/>
      <c r="F4" s="61"/>
      <c r="G4" s="61"/>
      <c r="H4" s="61"/>
      <c r="I4" s="61" t="s">
        <v>217</v>
      </c>
      <c r="J4" s="136" t="s">
        <v>218</v>
      </c>
      <c r="K4" s="66"/>
    </row>
    <row r="5" spans="1:19">
      <c r="A5" s="68"/>
      <c r="B5" s="68"/>
      <c r="C5" s="137"/>
      <c r="D5" s="137"/>
      <c r="E5" s="137"/>
      <c r="F5" s="137" t="s">
        <v>219</v>
      </c>
      <c r="G5" s="137"/>
      <c r="H5" s="137"/>
      <c r="I5" s="137"/>
      <c r="J5" s="69" t="s">
        <v>220</v>
      </c>
      <c r="K5" s="69" t="s">
        <v>64</v>
      </c>
    </row>
    <row r="6" spans="1:19">
      <c r="B6" s="138"/>
      <c r="C6" s="139"/>
      <c r="D6" s="139"/>
      <c r="E6" s="139"/>
      <c r="F6" s="139"/>
      <c r="G6" s="139"/>
      <c r="H6" s="139"/>
      <c r="I6" s="139"/>
      <c r="J6" s="59"/>
      <c r="K6" s="59"/>
      <c r="L6" s="138"/>
    </row>
    <row r="7" spans="1:19">
      <c r="A7" s="1">
        <v>1980</v>
      </c>
      <c r="B7" s="140">
        <v>49.906999999999996</v>
      </c>
      <c r="C7" s="141">
        <v>1207</v>
      </c>
      <c r="D7" s="141">
        <v>0</v>
      </c>
      <c r="E7" s="141">
        <f>SUM(B7:D7)</f>
        <v>1256.9069999999999</v>
      </c>
      <c r="F7" s="140">
        <f>H7-G7</f>
        <v>1115.0629999999999</v>
      </c>
      <c r="G7" s="140">
        <v>92.402000000000001</v>
      </c>
      <c r="H7" s="141">
        <f>E7-B8</f>
        <v>1207.4649999999999</v>
      </c>
      <c r="I7" s="141">
        <v>588.08199999999999</v>
      </c>
      <c r="J7" s="142">
        <f>+I7/227.726</f>
        <v>2.5824104406172328</v>
      </c>
      <c r="K7" s="143">
        <v>20.72</v>
      </c>
      <c r="L7" s="141"/>
      <c r="M7" s="141"/>
      <c r="N7" s="141"/>
      <c r="O7" s="141"/>
      <c r="P7" s="141"/>
      <c r="Q7" s="141"/>
      <c r="R7" s="141"/>
      <c r="S7" s="141"/>
    </row>
    <row r="8" spans="1:19">
      <c r="A8" s="1">
        <v>1981</v>
      </c>
      <c r="B8" s="140">
        <v>49.442</v>
      </c>
      <c r="C8" s="141">
        <v>1159</v>
      </c>
      <c r="D8" s="141">
        <v>0</v>
      </c>
      <c r="E8" s="141">
        <f t="shared" ref="E8:E38" si="0">SUM(B8:D8)</f>
        <v>1208.442</v>
      </c>
      <c r="F8" s="140">
        <f t="shared" ref="F8:F49" si="1">H8-G8</f>
        <v>1021.7070000000001</v>
      </c>
      <c r="G8" s="140">
        <v>149.69300000000001</v>
      </c>
      <c r="H8" s="141">
        <f t="shared" ref="H8:H45" si="2">E8-B9</f>
        <v>1171.4000000000001</v>
      </c>
      <c r="I8" s="141">
        <v>573.43599999999992</v>
      </c>
      <c r="J8" s="142">
        <f>+I8/229.966</f>
        <v>2.4935686144908376</v>
      </c>
      <c r="K8" s="143">
        <v>20.329999999999998</v>
      </c>
      <c r="L8" s="141"/>
      <c r="M8" s="141"/>
      <c r="N8" s="141"/>
      <c r="O8" s="141"/>
      <c r="Q8" s="141"/>
    </row>
    <row r="9" spans="1:19">
      <c r="A9" s="1">
        <v>1982</v>
      </c>
      <c r="B9" s="140">
        <v>37.042000000000002</v>
      </c>
      <c r="C9" s="141">
        <v>1011</v>
      </c>
      <c r="D9" s="141">
        <v>0</v>
      </c>
      <c r="E9" s="141">
        <f t="shared" si="0"/>
        <v>1048.0419999999999</v>
      </c>
      <c r="F9" s="140">
        <f t="shared" si="1"/>
        <v>907.59199999999998</v>
      </c>
      <c r="G9" s="140">
        <v>102.973</v>
      </c>
      <c r="H9" s="141">
        <f t="shared" si="2"/>
        <v>1010.5649999999999</v>
      </c>
      <c r="I9" s="141">
        <v>585.48</v>
      </c>
      <c r="J9" s="142">
        <f>+I9/232.188</f>
        <v>2.5215773424983206</v>
      </c>
      <c r="K9" s="143">
        <v>21.4</v>
      </c>
      <c r="L9" s="141"/>
      <c r="M9" s="141"/>
      <c r="N9" s="141"/>
      <c r="O9" s="141"/>
      <c r="Q9" s="141"/>
    </row>
    <row r="10" spans="1:19">
      <c r="A10" s="1">
        <v>1983</v>
      </c>
      <c r="B10" s="140">
        <v>37.476999999999997</v>
      </c>
      <c r="C10" s="141">
        <v>973</v>
      </c>
      <c r="D10" s="141">
        <v>0</v>
      </c>
      <c r="E10" s="141">
        <f t="shared" si="0"/>
        <v>1010.477</v>
      </c>
      <c r="F10" s="140">
        <f t="shared" si="1"/>
        <v>887.66700000000003</v>
      </c>
      <c r="G10" s="140">
        <v>88.616</v>
      </c>
      <c r="H10" s="141">
        <f t="shared" si="2"/>
        <v>976.28300000000002</v>
      </c>
      <c r="I10" s="141">
        <v>487.38100000000003</v>
      </c>
      <c r="J10" s="142">
        <f>+I10/234.307</f>
        <v>2.080095771786588</v>
      </c>
      <c r="K10" s="143">
        <v>17.600000000000001</v>
      </c>
      <c r="L10" s="141"/>
      <c r="M10" s="141"/>
      <c r="N10" s="141"/>
      <c r="O10" s="141"/>
      <c r="Q10" s="141"/>
    </row>
    <row r="11" spans="1:19">
      <c r="A11" s="1">
        <v>1984</v>
      </c>
      <c r="B11" s="140">
        <v>34.194000000000003</v>
      </c>
      <c r="C11" s="141">
        <v>939</v>
      </c>
      <c r="D11" s="141">
        <v>2.181</v>
      </c>
      <c r="E11" s="141">
        <f t="shared" si="0"/>
        <v>975.375</v>
      </c>
      <c r="F11" s="140">
        <f t="shared" si="1"/>
        <v>847.68700000000001</v>
      </c>
      <c r="G11" s="140">
        <v>88.972999999999999</v>
      </c>
      <c r="H11" s="141">
        <f t="shared" si="2"/>
        <v>936.66</v>
      </c>
      <c r="I11" s="141">
        <v>492.91200000000015</v>
      </c>
      <c r="J11" s="142">
        <f>+I11/236.348</f>
        <v>2.0855348892311341</v>
      </c>
      <c r="K11" s="143">
        <v>28.23</v>
      </c>
      <c r="L11" s="141"/>
      <c r="M11" s="141"/>
      <c r="N11" s="141"/>
      <c r="O11" s="141"/>
      <c r="Q11" s="141"/>
    </row>
    <row r="12" spans="1:19">
      <c r="A12" s="1">
        <v>1985</v>
      </c>
      <c r="B12" s="140">
        <v>38.715000000000003</v>
      </c>
      <c r="C12" s="141">
        <v>927</v>
      </c>
      <c r="D12" s="141">
        <v>2.1909999999999998</v>
      </c>
      <c r="E12" s="141">
        <f t="shared" si="0"/>
        <v>967.90600000000006</v>
      </c>
      <c r="F12" s="140">
        <f t="shared" si="1"/>
        <v>827.94100000000003</v>
      </c>
      <c r="G12" s="140">
        <v>104.52800000000001</v>
      </c>
      <c r="H12" s="141">
        <f t="shared" si="2"/>
        <v>932.46900000000005</v>
      </c>
      <c r="I12" s="141">
        <v>427.42499999999995</v>
      </c>
      <c r="J12" s="142">
        <f>+I12/238.466</f>
        <v>1.7923938842434559</v>
      </c>
      <c r="K12" s="143">
        <v>19.55</v>
      </c>
      <c r="L12" s="141"/>
      <c r="M12" s="141"/>
      <c r="N12" s="141"/>
      <c r="O12" s="141"/>
      <c r="Q12" s="141"/>
    </row>
    <row r="13" spans="1:19">
      <c r="A13" s="1">
        <v>1986</v>
      </c>
      <c r="B13" s="140">
        <v>35.436999999999998</v>
      </c>
      <c r="C13" s="141">
        <v>875</v>
      </c>
      <c r="D13" s="141">
        <v>1.4790000000000001</v>
      </c>
      <c r="E13" s="141">
        <f t="shared" si="0"/>
        <v>911.91600000000005</v>
      </c>
      <c r="F13" s="140">
        <f t="shared" si="1"/>
        <v>785.50000000000011</v>
      </c>
      <c r="G13" s="140">
        <v>104.468</v>
      </c>
      <c r="H13" s="141">
        <f t="shared" si="2"/>
        <v>889.96800000000007</v>
      </c>
      <c r="I13" s="141">
        <v>417.65100000000007</v>
      </c>
      <c r="J13" s="142">
        <f>+I13/240.651</f>
        <v>1.7355049428425398</v>
      </c>
      <c r="K13" s="143">
        <v>13.69</v>
      </c>
      <c r="L13" s="141"/>
      <c r="M13" s="141"/>
      <c r="N13" s="141"/>
      <c r="O13" s="141"/>
      <c r="Q13" s="141"/>
    </row>
    <row r="14" spans="1:19">
      <c r="A14" s="1">
        <v>1987</v>
      </c>
      <c r="B14" s="140">
        <v>21.948</v>
      </c>
      <c r="C14" s="141">
        <v>863</v>
      </c>
      <c r="D14" s="141">
        <v>1.099</v>
      </c>
      <c r="E14" s="141">
        <f t="shared" si="0"/>
        <v>886.04700000000003</v>
      </c>
      <c r="F14" s="140">
        <f t="shared" si="1"/>
        <v>745.79399999999998</v>
      </c>
      <c r="G14" s="140">
        <v>107.206</v>
      </c>
      <c r="H14" s="141">
        <f t="shared" si="2"/>
        <v>853</v>
      </c>
      <c r="I14" s="141">
        <v>441.58699999999999</v>
      </c>
      <c r="J14" s="142">
        <f>+I14/242.804</f>
        <v>1.8186973855455428</v>
      </c>
      <c r="K14" s="143">
        <v>14.79</v>
      </c>
      <c r="L14" s="141"/>
      <c r="M14" s="141"/>
      <c r="N14" s="141"/>
      <c r="O14" s="141"/>
      <c r="Q14" s="141"/>
    </row>
    <row r="15" spans="1:19">
      <c r="A15" s="1">
        <v>1988</v>
      </c>
      <c r="B15" s="140">
        <v>33.046999999999997</v>
      </c>
      <c r="C15" s="141">
        <v>932</v>
      </c>
      <c r="D15" s="141">
        <v>1.0489999999999999</v>
      </c>
      <c r="E15" s="141">
        <f t="shared" si="0"/>
        <v>966.096</v>
      </c>
      <c r="F15" s="140">
        <f t="shared" si="1"/>
        <v>801.71199999999999</v>
      </c>
      <c r="G15" s="140">
        <v>127.03400000000001</v>
      </c>
      <c r="H15" s="141">
        <f t="shared" si="2"/>
        <v>928.74599999999998</v>
      </c>
      <c r="I15" s="141">
        <v>434.29899999999992</v>
      </c>
      <c r="J15" s="142">
        <f>+I15/245.021</f>
        <v>1.7724970512731559</v>
      </c>
      <c r="K15" s="143">
        <v>16.309999999999999</v>
      </c>
      <c r="L15" s="141"/>
      <c r="M15" s="141"/>
      <c r="N15" s="141"/>
      <c r="O15" s="141"/>
      <c r="Q15" s="141"/>
    </row>
    <row r="16" spans="1:19">
      <c r="A16" s="1">
        <v>1989</v>
      </c>
      <c r="B16" s="140">
        <v>37.35</v>
      </c>
      <c r="C16" s="141">
        <v>850.072</v>
      </c>
      <c r="D16" s="141">
        <v>1.407</v>
      </c>
      <c r="E16" s="141">
        <f t="shared" si="0"/>
        <v>888.82900000000006</v>
      </c>
      <c r="F16" s="140">
        <f t="shared" si="1"/>
        <v>746.43500000000006</v>
      </c>
      <c r="G16" s="140">
        <v>110.39400000000001</v>
      </c>
      <c r="H16" s="141">
        <f t="shared" si="2"/>
        <v>856.82900000000006</v>
      </c>
      <c r="I16" s="141">
        <v>422.67238547192005</v>
      </c>
      <c r="J16" s="142">
        <f>+I16/247.342</f>
        <v>1.7088581214347747</v>
      </c>
      <c r="K16" s="143">
        <v>14.09</v>
      </c>
      <c r="L16" s="141"/>
      <c r="M16" s="141"/>
      <c r="N16" s="141"/>
      <c r="O16" s="141"/>
      <c r="Q16" s="141"/>
    </row>
    <row r="17" spans="1:17">
      <c r="A17" s="1">
        <v>1990</v>
      </c>
      <c r="B17" s="140">
        <v>32</v>
      </c>
      <c r="C17" s="141">
        <v>743.053</v>
      </c>
      <c r="D17" s="141">
        <v>2.923</v>
      </c>
      <c r="E17" s="141">
        <f t="shared" si="0"/>
        <v>777.976</v>
      </c>
      <c r="F17" s="140">
        <f t="shared" si="1"/>
        <v>655.46100000000001</v>
      </c>
      <c r="G17" s="140">
        <v>97.254999999999995</v>
      </c>
      <c r="H17" s="141">
        <f t="shared" si="2"/>
        <v>752.71600000000001</v>
      </c>
      <c r="I17" s="141">
        <v>291.11750500000011</v>
      </c>
      <c r="J17" s="142">
        <f>+I17/250.132</f>
        <v>1.1638555042937333</v>
      </c>
      <c r="K17" s="143">
        <v>13.3</v>
      </c>
      <c r="L17" s="141"/>
      <c r="M17" s="141"/>
      <c r="N17" s="141"/>
      <c r="O17" s="141"/>
      <c r="Q17" s="141"/>
    </row>
    <row r="18" spans="1:17">
      <c r="A18" s="1">
        <v>1991</v>
      </c>
      <c r="B18" s="140">
        <v>25.26</v>
      </c>
      <c r="C18" s="141">
        <v>776.995</v>
      </c>
      <c r="D18" s="141">
        <v>2.7530000000000001</v>
      </c>
      <c r="E18" s="141">
        <f t="shared" si="0"/>
        <v>805.00800000000004</v>
      </c>
      <c r="F18" s="140">
        <f t="shared" si="1"/>
        <v>646.98400000000004</v>
      </c>
      <c r="G18" s="140">
        <v>120.60299999999999</v>
      </c>
      <c r="H18" s="141">
        <f t="shared" si="2"/>
        <v>767.58699999999999</v>
      </c>
      <c r="I18" s="141">
        <v>253.93119500000009</v>
      </c>
      <c r="J18" s="142">
        <f>+I18/253.493</f>
        <v>1.0017286276149642</v>
      </c>
      <c r="K18" s="143">
        <v>13.47</v>
      </c>
      <c r="L18" s="141"/>
      <c r="M18" s="141"/>
      <c r="N18" s="141"/>
      <c r="O18" s="141"/>
      <c r="Q18" s="141"/>
    </row>
    <row r="19" spans="1:17">
      <c r="A19" s="1">
        <v>1992</v>
      </c>
      <c r="B19" s="140">
        <v>37.420999999999999</v>
      </c>
      <c r="C19" s="141">
        <v>838.31</v>
      </c>
      <c r="D19" s="141">
        <v>2.4580000000000002</v>
      </c>
      <c r="E19" s="141">
        <f t="shared" si="0"/>
        <v>878.18899999999996</v>
      </c>
      <c r="F19" s="140">
        <f t="shared" si="1"/>
        <v>719.19899999999996</v>
      </c>
      <c r="G19" s="140">
        <v>136.27000000000001</v>
      </c>
      <c r="H19" s="141">
        <f t="shared" si="2"/>
        <v>855.46899999999994</v>
      </c>
      <c r="I19" s="141">
        <v>239.48515900000015</v>
      </c>
      <c r="J19" s="142">
        <f>+I19/256.894</f>
        <v>0.93223336862674933</v>
      </c>
      <c r="K19" s="143">
        <v>13.3</v>
      </c>
      <c r="L19" s="141"/>
      <c r="M19" s="141"/>
      <c r="N19" s="141"/>
      <c r="O19" s="141"/>
      <c r="Q19" s="141"/>
    </row>
    <row r="20" spans="1:17">
      <c r="A20" s="1">
        <v>1993</v>
      </c>
      <c r="B20" s="140">
        <v>22.72</v>
      </c>
      <c r="C20" s="141">
        <v>801.26</v>
      </c>
      <c r="D20" s="141">
        <v>3.0979999999999999</v>
      </c>
      <c r="E20" s="141">
        <f t="shared" si="0"/>
        <v>827.07799999999997</v>
      </c>
      <c r="F20" s="140">
        <f t="shared" si="1"/>
        <v>674.93799999999999</v>
      </c>
      <c r="G20" s="140">
        <v>114.426</v>
      </c>
      <c r="H20" s="141">
        <f t="shared" si="2"/>
        <v>789.36400000000003</v>
      </c>
      <c r="I20" s="141">
        <v>200.63820100000007</v>
      </c>
      <c r="J20" s="142">
        <f>+I20/260.255</f>
        <v>0.7709292847399668</v>
      </c>
      <c r="K20" s="143">
        <v>15.42</v>
      </c>
      <c r="L20" s="141"/>
      <c r="M20" s="141"/>
      <c r="N20" s="141"/>
      <c r="O20" s="141"/>
      <c r="Q20" s="141"/>
    </row>
    <row r="21" spans="1:17">
      <c r="A21" s="1">
        <v>1994</v>
      </c>
      <c r="B21" s="140">
        <v>37.713999999999999</v>
      </c>
      <c r="C21" s="141">
        <v>743.75199999999995</v>
      </c>
      <c r="D21" s="141">
        <v>2.7450000000000001</v>
      </c>
      <c r="E21" s="141">
        <f t="shared" si="0"/>
        <v>784.2109999999999</v>
      </c>
      <c r="F21" s="140">
        <f t="shared" si="1"/>
        <v>606.60099999999989</v>
      </c>
      <c r="G21" s="140">
        <v>136.99799999999999</v>
      </c>
      <c r="H21" s="141">
        <f t="shared" si="2"/>
        <v>743.59899999999993</v>
      </c>
      <c r="I21" s="141">
        <v>154.60077201482204</v>
      </c>
      <c r="J21" s="142">
        <f>+I21/263.436</f>
        <v>0.58686273711573989</v>
      </c>
      <c r="K21" s="143">
        <v>17.53</v>
      </c>
      <c r="L21" s="141"/>
      <c r="M21" s="141"/>
      <c r="N21" s="141"/>
      <c r="O21" s="141"/>
      <c r="Q21" s="141"/>
    </row>
    <row r="22" spans="1:17">
      <c r="A22" s="1">
        <v>1995</v>
      </c>
      <c r="B22" s="140">
        <v>40.612000000000002</v>
      </c>
      <c r="C22" s="141">
        <v>714.64599999999996</v>
      </c>
      <c r="D22" s="141">
        <v>1.4570000000000001</v>
      </c>
      <c r="E22" s="141">
        <f t="shared" si="0"/>
        <v>756.71499999999992</v>
      </c>
      <c r="F22" s="140">
        <f t="shared" si="1"/>
        <v>594.30999999999995</v>
      </c>
      <c r="G22" s="140">
        <v>124.033</v>
      </c>
      <c r="H22" s="141">
        <f t="shared" si="2"/>
        <v>718.34299999999996</v>
      </c>
      <c r="I22" s="141">
        <v>106.17222921558604</v>
      </c>
      <c r="J22" s="142">
        <f>+I22/266.557</f>
        <v>0.39830966440793542</v>
      </c>
      <c r="K22" s="143">
        <v>20.260000000000002</v>
      </c>
      <c r="L22" s="141"/>
      <c r="M22" s="141"/>
      <c r="N22" s="141"/>
      <c r="O22" s="141"/>
      <c r="Q22" s="141"/>
    </row>
    <row r="23" spans="1:17">
      <c r="A23" s="1">
        <v>1996</v>
      </c>
      <c r="B23" s="140">
        <v>38.372</v>
      </c>
      <c r="C23" s="141">
        <v>679.50800000000004</v>
      </c>
      <c r="D23" s="141">
        <v>1.4930000000000001</v>
      </c>
      <c r="E23" s="141">
        <f t="shared" si="0"/>
        <v>719.37300000000005</v>
      </c>
      <c r="F23" s="140">
        <f t="shared" si="1"/>
        <v>599.69600000000003</v>
      </c>
      <c r="G23" s="140">
        <v>100.729</v>
      </c>
      <c r="H23" s="141">
        <f t="shared" si="2"/>
        <v>700.42500000000007</v>
      </c>
      <c r="I23" s="141">
        <v>151.80156941324805</v>
      </c>
      <c r="J23" s="142">
        <f>+I23/269.667</f>
        <v>0.56292230570758772</v>
      </c>
      <c r="K23" s="143">
        <v>21.9</v>
      </c>
      <c r="L23" s="141"/>
      <c r="M23" s="141"/>
      <c r="N23" s="141"/>
      <c r="O23" s="141"/>
      <c r="Q23" s="141"/>
    </row>
    <row r="24" spans="1:17">
      <c r="A24" s="1">
        <v>1997</v>
      </c>
      <c r="B24" s="140">
        <v>18.948</v>
      </c>
      <c r="C24" s="141">
        <v>682.48299999999995</v>
      </c>
      <c r="D24" s="141">
        <v>1.224</v>
      </c>
      <c r="E24" s="141">
        <f t="shared" si="0"/>
        <v>702.65499999999997</v>
      </c>
      <c r="F24" s="140">
        <f t="shared" si="1"/>
        <v>590.08199999999999</v>
      </c>
      <c r="G24" s="140">
        <v>90.42</v>
      </c>
      <c r="H24" s="141">
        <f t="shared" si="2"/>
        <v>680.50199999999995</v>
      </c>
      <c r="I24" s="141">
        <v>209.04795259490606</v>
      </c>
      <c r="J24" s="142">
        <f>+I24/272.912</f>
        <v>0.76599032873199446</v>
      </c>
      <c r="K24" s="143">
        <v>23.42</v>
      </c>
      <c r="L24" s="141"/>
      <c r="M24" s="141"/>
      <c r="N24" s="141"/>
      <c r="O24" s="141"/>
      <c r="Q24" s="141"/>
    </row>
    <row r="25" spans="1:17">
      <c r="A25" s="1">
        <v>1998</v>
      </c>
      <c r="B25" s="140">
        <v>22.152999999999999</v>
      </c>
      <c r="C25" s="141">
        <v>743.88099999999997</v>
      </c>
      <c r="D25" s="141">
        <v>2.246</v>
      </c>
      <c r="E25" s="141">
        <f t="shared" si="0"/>
        <v>768.28</v>
      </c>
      <c r="F25" s="140">
        <f t="shared" si="1"/>
        <v>608.48199999999997</v>
      </c>
      <c r="G25" s="140">
        <v>131.44499999999999</v>
      </c>
      <c r="H25" s="141">
        <f t="shared" si="2"/>
        <v>739.92700000000002</v>
      </c>
      <c r="I25" s="141">
        <v>195.58539822002606</v>
      </c>
      <c r="J25" s="142">
        <f>+I25/276.115</f>
        <v>0.70834760233969929</v>
      </c>
      <c r="K25" s="143">
        <v>17.86</v>
      </c>
      <c r="L25" s="141"/>
      <c r="M25" s="141"/>
      <c r="N25" s="141"/>
      <c r="O25" s="141"/>
      <c r="Q25" s="141"/>
    </row>
    <row r="26" spans="1:17">
      <c r="A26" s="1">
        <v>1999</v>
      </c>
      <c r="B26" s="140">
        <v>28.353000000000002</v>
      </c>
      <c r="C26" s="141">
        <v>735.17499999999995</v>
      </c>
      <c r="D26" s="141">
        <v>1.8240000000000001</v>
      </c>
      <c r="E26" s="141">
        <f t="shared" si="0"/>
        <v>765.35199999999986</v>
      </c>
      <c r="F26" s="140">
        <f t="shared" si="1"/>
        <v>591.2399999999999</v>
      </c>
      <c r="G26" s="140">
        <v>147.43299999999999</v>
      </c>
      <c r="H26" s="141">
        <f t="shared" si="2"/>
        <v>738.67299999999989</v>
      </c>
      <c r="I26" s="141">
        <v>202.47850537986605</v>
      </c>
      <c r="J26" s="142">
        <f>+I26/279.295</f>
        <v>0.72496287215978106</v>
      </c>
      <c r="K26" s="143">
        <v>14.909999999999998</v>
      </c>
      <c r="L26" s="141"/>
      <c r="M26" s="141"/>
      <c r="N26" s="141"/>
      <c r="O26" s="141"/>
      <c r="Q26" s="141"/>
    </row>
    <row r="27" spans="1:17">
      <c r="A27" s="1">
        <v>2000</v>
      </c>
      <c r="B27" s="140">
        <v>26.678999999999998</v>
      </c>
      <c r="C27" s="141">
        <v>718.48400000000004</v>
      </c>
      <c r="D27" s="141">
        <v>2.484</v>
      </c>
      <c r="E27" s="141">
        <f t="shared" si="0"/>
        <v>747.64700000000005</v>
      </c>
      <c r="F27" s="140">
        <f t="shared" si="1"/>
        <v>557.50700000000006</v>
      </c>
      <c r="G27" s="140">
        <v>173.94</v>
      </c>
      <c r="H27" s="141">
        <f t="shared" si="2"/>
        <v>731.447</v>
      </c>
      <c r="I27" s="141">
        <v>221.02555144090203</v>
      </c>
      <c r="J27" s="142">
        <f>+I27/282.385</f>
        <v>0.78270995782673314</v>
      </c>
      <c r="K27" s="143">
        <v>12.25</v>
      </c>
      <c r="L27" s="141"/>
      <c r="M27" s="141"/>
      <c r="N27" s="141"/>
      <c r="O27" s="141"/>
      <c r="Q27" s="141"/>
    </row>
    <row r="28" spans="1:17">
      <c r="A28" s="1">
        <v>2001</v>
      </c>
      <c r="B28" s="140">
        <v>16.2</v>
      </c>
      <c r="C28" s="141">
        <v>724.19</v>
      </c>
      <c r="D28" s="141">
        <v>3.24</v>
      </c>
      <c r="E28" s="141">
        <f t="shared" si="0"/>
        <v>743.63000000000011</v>
      </c>
      <c r="F28" s="140">
        <f t="shared" si="1"/>
        <v>626.6790000000002</v>
      </c>
      <c r="G28" s="140">
        <v>103.32899999999999</v>
      </c>
      <c r="H28" s="141">
        <f t="shared" si="2"/>
        <v>730.00800000000015</v>
      </c>
      <c r="I28" s="141">
        <v>325.47404273246201</v>
      </c>
      <c r="J28" s="142">
        <f>+I28/285.309</f>
        <v>1.140777342223561</v>
      </c>
      <c r="K28" s="143">
        <v>14.93</v>
      </c>
      <c r="L28" s="141"/>
      <c r="M28" s="141"/>
      <c r="N28" s="141"/>
      <c r="O28" s="141"/>
      <c r="Q28" s="141"/>
    </row>
    <row r="29" spans="1:17">
      <c r="A29" s="1">
        <v>2002</v>
      </c>
      <c r="B29" s="140">
        <v>13.622</v>
      </c>
      <c r="C29" s="141">
        <v>743.721</v>
      </c>
      <c r="D29" s="141">
        <v>8.3559999999999999</v>
      </c>
      <c r="E29" s="141">
        <f t="shared" si="0"/>
        <v>765.69899999999996</v>
      </c>
      <c r="F29" s="140">
        <f t="shared" si="1"/>
        <v>670.94999999999993</v>
      </c>
      <c r="G29" s="140">
        <v>84.221999999999994</v>
      </c>
      <c r="H29" s="141">
        <f t="shared" si="2"/>
        <v>755.17199999999991</v>
      </c>
      <c r="I29" s="141">
        <v>370.31737082460597</v>
      </c>
      <c r="J29" s="142">
        <f>+I29/288.105</f>
        <v>1.2853555850283958</v>
      </c>
      <c r="K29" s="143">
        <v>14.22</v>
      </c>
      <c r="L29" s="141"/>
      <c r="M29" s="141"/>
      <c r="N29" s="141"/>
      <c r="O29" s="141"/>
      <c r="Q29" s="141"/>
    </row>
    <row r="30" spans="1:17">
      <c r="A30" s="1">
        <v>2003</v>
      </c>
      <c r="B30" s="140">
        <v>10.526999999999999</v>
      </c>
      <c r="C30" s="141">
        <v>752.52099999999996</v>
      </c>
      <c r="D30" s="141">
        <v>7.1870000000000003</v>
      </c>
      <c r="E30" s="141">
        <f t="shared" si="0"/>
        <v>770.23500000000001</v>
      </c>
      <c r="F30" s="140">
        <f t="shared" si="1"/>
        <v>639.61500000000001</v>
      </c>
      <c r="G30" s="140">
        <v>117.32</v>
      </c>
      <c r="H30" s="141">
        <f t="shared" si="2"/>
        <v>756.93500000000006</v>
      </c>
      <c r="I30" s="141">
        <v>368.51761525047999</v>
      </c>
      <c r="J30" s="142">
        <f>+I30/290.82</f>
        <v>1.2671673724313322</v>
      </c>
      <c r="K30" s="143">
        <v>20.63</v>
      </c>
      <c r="L30" s="141"/>
      <c r="M30" s="141"/>
      <c r="N30" s="141"/>
      <c r="O30" s="141"/>
      <c r="Q30" s="141"/>
    </row>
    <row r="31" spans="1:17">
      <c r="A31" s="1">
        <v>2004</v>
      </c>
      <c r="B31" s="140">
        <v>13.3</v>
      </c>
      <c r="C31" s="141">
        <v>772.47299999999996</v>
      </c>
      <c r="D31" s="141">
        <v>5</v>
      </c>
      <c r="E31" s="141">
        <f t="shared" si="0"/>
        <v>790.77299999999991</v>
      </c>
      <c r="F31" s="140">
        <f t="shared" si="1"/>
        <v>487.79699999999985</v>
      </c>
      <c r="G31" s="140">
        <v>289.209</v>
      </c>
      <c r="H31" s="141">
        <f t="shared" si="2"/>
        <v>777.00599999999986</v>
      </c>
      <c r="I31" s="141">
        <v>220.18941512037597</v>
      </c>
      <c r="J31" s="142">
        <f>+I31/293.463</f>
        <v>0.75031406044501681</v>
      </c>
      <c r="K31" s="143">
        <v>26.35</v>
      </c>
      <c r="L31" s="141"/>
      <c r="M31" s="141"/>
      <c r="N31" s="141"/>
      <c r="O31" s="141"/>
      <c r="Q31" s="141"/>
    </row>
    <row r="32" spans="1:17">
      <c r="A32" s="1">
        <v>2005</v>
      </c>
      <c r="B32" s="140">
        <v>13.766999999999999</v>
      </c>
      <c r="C32" s="141">
        <v>779.18799999999999</v>
      </c>
      <c r="D32" s="141">
        <v>4.9969999999999999</v>
      </c>
      <c r="E32" s="141">
        <f t="shared" si="0"/>
        <v>797.952</v>
      </c>
      <c r="F32" s="140">
        <f t="shared" si="1"/>
        <v>694.75300000000004</v>
      </c>
      <c r="G32" s="140">
        <v>93.828999999999994</v>
      </c>
      <c r="H32" s="141">
        <f t="shared" si="2"/>
        <v>788.58199999999999</v>
      </c>
      <c r="I32" s="141">
        <v>459.74267150942802</v>
      </c>
      <c r="J32" s="142">
        <f>+I32/296.186</f>
        <v>1.5522093262660221</v>
      </c>
      <c r="K32" s="143">
        <v>21.14</v>
      </c>
      <c r="L32" s="141"/>
      <c r="M32" s="141"/>
      <c r="N32" s="141"/>
      <c r="O32" s="141"/>
      <c r="Q32" s="141"/>
    </row>
    <row r="33" spans="1:17">
      <c r="A33" s="1">
        <v>2006</v>
      </c>
      <c r="B33" s="140">
        <v>9.3699999999999992</v>
      </c>
      <c r="C33" s="141">
        <v>787.99400000000003</v>
      </c>
      <c r="D33" s="141">
        <v>7.2839999999999998</v>
      </c>
      <c r="E33" s="141">
        <f t="shared" si="0"/>
        <v>804.64800000000002</v>
      </c>
      <c r="F33" s="140">
        <f t="shared" si="1"/>
        <v>718.50800000000004</v>
      </c>
      <c r="G33" s="140">
        <v>71.94</v>
      </c>
      <c r="H33" s="141">
        <f t="shared" si="2"/>
        <v>790.44799999999998</v>
      </c>
      <c r="I33" s="141">
        <v>498.62325803742209</v>
      </c>
      <c r="J33" s="142">
        <f>+I33/298.996</f>
        <v>1.6676586243208007</v>
      </c>
      <c r="K33" s="143">
        <v>21.17</v>
      </c>
      <c r="L33" s="141"/>
      <c r="M33" s="141"/>
      <c r="N33" s="141"/>
      <c r="O33" s="141"/>
      <c r="Q33" s="141"/>
    </row>
    <row r="34" spans="1:17">
      <c r="A34" s="1">
        <v>2007</v>
      </c>
      <c r="B34" s="140">
        <v>14.2</v>
      </c>
      <c r="C34" s="141">
        <v>820.78700000000003</v>
      </c>
      <c r="D34" s="141">
        <v>8.6329999999999991</v>
      </c>
      <c r="E34" s="141">
        <f t="shared" si="0"/>
        <v>843.62000000000012</v>
      </c>
      <c r="F34" s="140">
        <f t="shared" si="1"/>
        <v>756.84600000000012</v>
      </c>
      <c r="G34" s="140">
        <v>72.87</v>
      </c>
      <c r="H34" s="141">
        <f t="shared" si="2"/>
        <v>829.71600000000012</v>
      </c>
      <c r="I34" s="141">
        <v>486.71278672630802</v>
      </c>
      <c r="J34" s="142">
        <f>+I34/302.004</f>
        <v>1.6116103982937577</v>
      </c>
      <c r="K34" s="143">
        <v>31.32</v>
      </c>
      <c r="L34" s="141"/>
      <c r="M34" s="141"/>
      <c r="N34" s="141"/>
      <c r="O34" s="141"/>
      <c r="Q34" s="141"/>
    </row>
    <row r="35" spans="1:17">
      <c r="A35" s="1">
        <v>2008</v>
      </c>
      <c r="B35" s="140">
        <v>13.904</v>
      </c>
      <c r="C35" s="141">
        <v>873.56299999999999</v>
      </c>
      <c r="D35" s="141">
        <v>6.93</v>
      </c>
      <c r="E35" s="141">
        <f t="shared" si="0"/>
        <v>894.39699999999993</v>
      </c>
      <c r="F35" s="140">
        <f t="shared" si="1"/>
        <v>801.13499999999999</v>
      </c>
      <c r="G35" s="140">
        <v>81.120999999999995</v>
      </c>
      <c r="H35" s="141">
        <f t="shared" si="2"/>
        <v>882.25599999999997</v>
      </c>
      <c r="I35" s="141">
        <v>317.43394857445196</v>
      </c>
      <c r="J35" s="142">
        <f>+I35/304.798</f>
        <v>1.041456796220618</v>
      </c>
      <c r="K35" s="143">
        <v>39.340000000000003</v>
      </c>
      <c r="L35" s="141"/>
      <c r="M35" s="141"/>
      <c r="N35" s="141"/>
      <c r="O35" s="141"/>
      <c r="Q35" s="141"/>
    </row>
    <row r="36" spans="1:17">
      <c r="A36" s="1">
        <v>2009</v>
      </c>
      <c r="B36" s="140">
        <v>12.141</v>
      </c>
      <c r="C36" s="141">
        <v>860.24900000000002</v>
      </c>
      <c r="D36" s="141">
        <v>16.553000000000001</v>
      </c>
      <c r="E36" s="141">
        <f t="shared" si="0"/>
        <v>888.94299999999998</v>
      </c>
      <c r="F36" s="140">
        <f t="shared" si="1"/>
        <v>787.97299999999996</v>
      </c>
      <c r="G36" s="140">
        <v>83.47</v>
      </c>
      <c r="H36" s="141">
        <f t="shared" si="2"/>
        <v>871.44299999999998</v>
      </c>
      <c r="I36" s="141">
        <v>447.67323087645798</v>
      </c>
      <c r="J36" s="142">
        <f>+I36/307.439</f>
        <v>1.4561367649402253</v>
      </c>
      <c r="K36" s="143">
        <v>26.81</v>
      </c>
      <c r="L36" s="141"/>
      <c r="M36" s="141"/>
      <c r="N36" s="141"/>
      <c r="O36" s="141"/>
      <c r="Q36" s="141"/>
    </row>
    <row r="37" spans="1:17">
      <c r="A37" s="1">
        <v>2010</v>
      </c>
      <c r="B37" s="140">
        <v>17.5</v>
      </c>
      <c r="C37" s="141">
        <v>840.13</v>
      </c>
      <c r="D37" s="141">
        <v>15.375999999999999</v>
      </c>
      <c r="E37" s="141">
        <f t="shared" si="0"/>
        <v>873.00599999999997</v>
      </c>
      <c r="F37" s="140">
        <f t="shared" si="1"/>
        <v>775.81999999999994</v>
      </c>
      <c r="G37" s="140">
        <v>71.581000000000003</v>
      </c>
      <c r="H37" s="141">
        <f t="shared" si="2"/>
        <v>847.40099999999995</v>
      </c>
      <c r="I37" s="141">
        <v>479.76326316725607</v>
      </c>
      <c r="J37" s="142">
        <f>+I37/310.062</f>
        <v>1.5473139667784381</v>
      </c>
      <c r="K37" s="143">
        <v>35.130000000000003</v>
      </c>
      <c r="L37" s="141"/>
      <c r="M37" s="141"/>
      <c r="N37" s="141"/>
      <c r="O37" s="141"/>
      <c r="Q37" s="141"/>
    </row>
    <row r="38" spans="1:17">
      <c r="A38" s="1">
        <v>2011</v>
      </c>
      <c r="B38" s="140">
        <v>25.605</v>
      </c>
      <c r="C38" s="141">
        <v>851.81899999999996</v>
      </c>
      <c r="D38" s="141">
        <v>13.406000000000001</v>
      </c>
      <c r="E38" s="141">
        <f t="shared" si="0"/>
        <v>890.82999999999993</v>
      </c>
      <c r="F38" s="140">
        <f t="shared" si="1"/>
        <v>794.1629999999999</v>
      </c>
      <c r="G38" s="140">
        <v>76.667000000000002</v>
      </c>
      <c r="H38" s="141">
        <f t="shared" si="2"/>
        <v>870.82999999999993</v>
      </c>
      <c r="I38" s="142" t="s">
        <v>66</v>
      </c>
      <c r="J38" s="142" t="s">
        <v>66</v>
      </c>
      <c r="K38" s="143">
        <v>54.55</v>
      </c>
      <c r="L38" s="141"/>
      <c r="M38" s="141"/>
      <c r="N38" s="141"/>
      <c r="O38" s="141"/>
      <c r="Q38" s="141"/>
    </row>
    <row r="39" spans="1:17">
      <c r="A39" s="1">
        <v>2012</v>
      </c>
      <c r="B39" s="140">
        <v>20</v>
      </c>
      <c r="C39" s="141">
        <v>870.57799999999997</v>
      </c>
      <c r="D39" s="141">
        <v>14.31</v>
      </c>
      <c r="E39" s="141">
        <f>SUM(B39:D39)</f>
        <v>904.88799999999992</v>
      </c>
      <c r="F39" s="140">
        <f t="shared" si="1"/>
        <v>830.15699999999993</v>
      </c>
      <c r="G39" s="140">
        <v>54.731000000000002</v>
      </c>
      <c r="H39" s="141">
        <f t="shared" si="2"/>
        <v>884.88799999999992</v>
      </c>
      <c r="I39" s="142" t="s">
        <v>66</v>
      </c>
      <c r="J39" s="142" t="s">
        <v>66</v>
      </c>
      <c r="K39" s="143">
        <v>53.87</v>
      </c>
      <c r="L39" s="141"/>
      <c r="M39" s="141"/>
      <c r="N39" s="141"/>
      <c r="O39" s="141"/>
      <c r="Q39" s="141"/>
    </row>
    <row r="40" spans="1:17">
      <c r="A40" s="1">
        <v>2013</v>
      </c>
      <c r="B40" s="140">
        <v>20</v>
      </c>
      <c r="C40" s="141">
        <v>867.08399999999995</v>
      </c>
      <c r="D40" s="141">
        <v>14.153</v>
      </c>
      <c r="E40" s="141">
        <f t="shared" ref="E40:E49" si="3">SUM(B40:D40)</f>
        <v>901.23699999999997</v>
      </c>
      <c r="F40" s="140">
        <f t="shared" si="1"/>
        <v>816.42599999999993</v>
      </c>
      <c r="G40" s="140">
        <v>64.811000000000007</v>
      </c>
      <c r="H40" s="141">
        <f t="shared" si="2"/>
        <v>881.23699999999997</v>
      </c>
      <c r="I40" s="142" t="s">
        <v>66</v>
      </c>
      <c r="J40" s="142" t="s">
        <v>66</v>
      </c>
      <c r="K40" s="143">
        <v>49.27</v>
      </c>
      <c r="L40" s="141"/>
      <c r="M40" s="141"/>
      <c r="N40" s="141"/>
      <c r="O40" s="141"/>
      <c r="Q40" s="141"/>
    </row>
    <row r="41" spans="1:17">
      <c r="A41" s="1">
        <v>2014</v>
      </c>
      <c r="B41" s="140">
        <v>20</v>
      </c>
      <c r="C41" s="141">
        <v>852.07</v>
      </c>
      <c r="D41" s="141">
        <v>16.193000000000001</v>
      </c>
      <c r="E41" s="141">
        <f t="shared" si="3"/>
        <v>888.26300000000003</v>
      </c>
      <c r="F41" s="140">
        <f t="shared" si="1"/>
        <v>821.10599999999999</v>
      </c>
      <c r="G41" s="140">
        <v>47.156999999999996</v>
      </c>
      <c r="H41" s="141">
        <f t="shared" si="2"/>
        <v>868.26300000000003</v>
      </c>
      <c r="I41" s="142" t="s">
        <v>66</v>
      </c>
      <c r="J41" s="142" t="s">
        <v>66</v>
      </c>
      <c r="K41" s="143">
        <v>43.36</v>
      </c>
      <c r="L41" s="141"/>
      <c r="M41" s="141"/>
      <c r="N41" s="141"/>
      <c r="O41" s="141"/>
      <c r="Q41" s="141"/>
    </row>
    <row r="42" spans="1:17">
      <c r="A42" s="1">
        <v>2015</v>
      </c>
      <c r="B42" s="144">
        <v>20</v>
      </c>
      <c r="C42" s="141">
        <v>914.89499999999998</v>
      </c>
      <c r="D42" s="141">
        <v>14.241</v>
      </c>
      <c r="E42" s="141">
        <f t="shared" si="3"/>
        <v>949.13599999999997</v>
      </c>
      <c r="F42" s="140">
        <f t="shared" si="1"/>
        <v>896.9369999999999</v>
      </c>
      <c r="G42" s="140">
        <v>43.58</v>
      </c>
      <c r="H42" s="141">
        <f t="shared" si="2"/>
        <v>940.51699999999994</v>
      </c>
      <c r="I42" s="142" t="s">
        <v>66</v>
      </c>
      <c r="J42" s="142" t="s">
        <v>66</v>
      </c>
      <c r="K42" s="143">
        <v>30.17</v>
      </c>
      <c r="L42" s="141"/>
      <c r="M42" s="141"/>
      <c r="N42" s="141"/>
      <c r="O42" s="141"/>
      <c r="Q42" s="141"/>
    </row>
    <row r="43" spans="1:17">
      <c r="A43" s="1">
        <v>2016</v>
      </c>
      <c r="B43" s="140">
        <v>8.6189999999999998</v>
      </c>
      <c r="C43" s="141">
        <v>932.46100000000001</v>
      </c>
      <c r="D43" s="141">
        <v>10.379</v>
      </c>
      <c r="E43" s="141">
        <f t="shared" si="3"/>
        <v>951.45900000000006</v>
      </c>
      <c r="F43" s="140">
        <f t="shared" si="1"/>
        <v>901.39600000000007</v>
      </c>
      <c r="G43" s="140">
        <v>42.063000000000002</v>
      </c>
      <c r="H43" s="141">
        <f t="shared" si="2"/>
        <v>943.45900000000006</v>
      </c>
      <c r="I43" s="142" t="s">
        <v>66</v>
      </c>
      <c r="J43" s="142" t="s">
        <v>66</v>
      </c>
      <c r="K43" s="143">
        <v>32.04</v>
      </c>
      <c r="L43" s="141"/>
      <c r="M43" s="141"/>
      <c r="N43" s="141"/>
      <c r="O43" s="141"/>
      <c r="Q43" s="141"/>
    </row>
    <row r="44" spans="1:17">
      <c r="A44" s="1">
        <v>2017</v>
      </c>
      <c r="B44" s="140">
        <v>8</v>
      </c>
      <c r="C44" s="145">
        <v>958.73699999999997</v>
      </c>
      <c r="D44" s="141">
        <v>12.802</v>
      </c>
      <c r="E44" s="141">
        <f t="shared" si="3"/>
        <v>979.53899999999999</v>
      </c>
      <c r="F44" s="144">
        <f t="shared" si="1"/>
        <v>934.90300000000002</v>
      </c>
      <c r="G44" s="140">
        <v>37.877000000000002</v>
      </c>
      <c r="H44" s="141">
        <f t="shared" si="2"/>
        <v>972.78</v>
      </c>
      <c r="I44" s="146" t="s">
        <v>66</v>
      </c>
      <c r="J44" s="146" t="s">
        <v>66</v>
      </c>
      <c r="K44" s="143">
        <v>35.25333333333333</v>
      </c>
      <c r="L44" s="141"/>
      <c r="M44" s="141"/>
      <c r="N44" s="141"/>
      <c r="O44" s="147"/>
      <c r="Q44" s="141"/>
    </row>
    <row r="45" spans="1:17">
      <c r="A45" s="1">
        <v>2018</v>
      </c>
      <c r="B45" s="140">
        <v>6.7590000000000003</v>
      </c>
      <c r="C45" s="145">
        <v>986.5</v>
      </c>
      <c r="D45" s="141">
        <v>15.111000000000001</v>
      </c>
      <c r="E45" s="141">
        <f t="shared" si="3"/>
        <v>1008.37</v>
      </c>
      <c r="F45" s="144">
        <f t="shared" si="1"/>
        <v>960.471</v>
      </c>
      <c r="G45" s="140">
        <v>37.093000000000004</v>
      </c>
      <c r="H45" s="141">
        <f t="shared" si="2"/>
        <v>997.56399999999996</v>
      </c>
      <c r="I45" s="146" t="s">
        <v>66</v>
      </c>
      <c r="J45" s="146" t="s">
        <v>66</v>
      </c>
      <c r="K45" s="143">
        <v>32.552500000000002</v>
      </c>
      <c r="L45" s="148"/>
      <c r="M45" s="141"/>
      <c r="N45" s="141"/>
      <c r="O45" s="147"/>
      <c r="Q45" s="141"/>
    </row>
    <row r="46" spans="1:17">
      <c r="A46" s="1">
        <v>2019</v>
      </c>
      <c r="B46" s="140">
        <v>10.805999999999999</v>
      </c>
      <c r="C46" s="145">
        <v>1036.67</v>
      </c>
      <c r="D46" s="141">
        <v>13.726000000000001</v>
      </c>
      <c r="E46" s="141">
        <f t="shared" si="3"/>
        <v>1061.2020000000002</v>
      </c>
      <c r="F46" s="144">
        <f t="shared" si="1"/>
        <v>1005.6870000000001</v>
      </c>
      <c r="G46" s="140">
        <v>49.576999999999998</v>
      </c>
      <c r="H46" s="141">
        <f>E46-B47</f>
        <v>1055.2640000000001</v>
      </c>
      <c r="I46" s="146" t="s">
        <v>66</v>
      </c>
      <c r="J46" s="146" t="s">
        <v>66</v>
      </c>
      <c r="K46" s="146" t="s">
        <v>66</v>
      </c>
      <c r="L46" s="72"/>
      <c r="M46" s="141"/>
      <c r="N46" s="141"/>
      <c r="O46" s="147"/>
      <c r="Q46" s="141"/>
    </row>
    <row r="47" spans="1:17">
      <c r="A47" s="1">
        <v>2020</v>
      </c>
      <c r="B47" s="140">
        <v>5.9379999999999997</v>
      </c>
      <c r="C47" s="145">
        <v>1062.9480000000001</v>
      </c>
      <c r="D47" s="141">
        <v>11.526</v>
      </c>
      <c r="E47" s="141">
        <f t="shared" si="3"/>
        <v>1080.4120000000003</v>
      </c>
      <c r="F47" s="144">
        <f t="shared" si="1"/>
        <v>1031.9160000000004</v>
      </c>
      <c r="G47" s="140">
        <v>39.896999999999998</v>
      </c>
      <c r="H47" s="141">
        <f>E47-B48</f>
        <v>1071.8130000000003</v>
      </c>
      <c r="I47" s="146" t="s">
        <v>66</v>
      </c>
      <c r="J47" s="146" t="s">
        <v>66</v>
      </c>
      <c r="K47" s="149">
        <v>36.9</v>
      </c>
      <c r="L47" s="148"/>
      <c r="M47" s="141"/>
      <c r="N47" s="141"/>
      <c r="O47" s="147"/>
      <c r="Q47" s="141"/>
    </row>
    <row r="48" spans="1:17">
      <c r="A48" s="1">
        <v>2021</v>
      </c>
      <c r="B48" s="140">
        <v>8.5990000000000002</v>
      </c>
      <c r="C48" s="145">
        <v>1039.289</v>
      </c>
      <c r="D48" s="141">
        <v>16.861000000000001</v>
      </c>
      <c r="E48" s="141">
        <f t="shared" si="3"/>
        <v>1064.749</v>
      </c>
      <c r="F48" s="144">
        <f t="shared" si="1"/>
        <v>880.57899999999995</v>
      </c>
      <c r="G48" s="140">
        <v>179.22</v>
      </c>
      <c r="H48" s="141">
        <f t="shared" ref="H48:H49" si="4">E48-B49</f>
        <v>1059.799</v>
      </c>
      <c r="I48" s="146" t="s">
        <v>66</v>
      </c>
      <c r="J48" s="146" t="s">
        <v>66</v>
      </c>
      <c r="K48" s="149">
        <v>63.33</v>
      </c>
      <c r="L48" s="150"/>
      <c r="M48" s="141"/>
      <c r="N48" s="141"/>
      <c r="O48" s="147"/>
      <c r="Q48" s="141"/>
    </row>
    <row r="49" spans="1:17">
      <c r="A49" s="1" t="s">
        <v>221</v>
      </c>
      <c r="B49" s="140">
        <v>4.95</v>
      </c>
      <c r="C49" s="145">
        <v>1015.077</v>
      </c>
      <c r="D49" s="141">
        <v>31.704999999999998</v>
      </c>
      <c r="E49" s="141">
        <f t="shared" si="3"/>
        <v>1051.732</v>
      </c>
      <c r="F49" s="144">
        <f t="shared" si="1"/>
        <v>987.25599999999997</v>
      </c>
      <c r="G49" s="140">
        <v>58.93</v>
      </c>
      <c r="H49" s="141">
        <f t="shared" si="4"/>
        <v>1046.1859999999999</v>
      </c>
      <c r="I49" s="146" t="s">
        <v>66</v>
      </c>
      <c r="J49" s="146" t="s">
        <v>66</v>
      </c>
      <c r="K49" s="143">
        <v>85</v>
      </c>
      <c r="L49" s="148"/>
      <c r="M49" s="141"/>
      <c r="N49" s="141"/>
      <c r="O49" s="147"/>
      <c r="Q49" s="141"/>
    </row>
    <row r="50" spans="1:17">
      <c r="A50" s="151" t="s">
        <v>222</v>
      </c>
      <c r="B50" s="152">
        <f>5.546</f>
        <v>5.5460000000000003</v>
      </c>
      <c r="C50" s="153">
        <v>1028.338</v>
      </c>
      <c r="D50" s="154">
        <v>35.69</v>
      </c>
      <c r="E50" s="154">
        <f>SUM(B50:D50)</f>
        <v>1069.5740000000001</v>
      </c>
      <c r="F50" s="155">
        <v>1023.57</v>
      </c>
      <c r="G50" s="152">
        <v>37.384</v>
      </c>
      <c r="H50" s="154">
        <f>SUM(F50:G50)</f>
        <v>1060.954</v>
      </c>
      <c r="I50" s="156" t="s">
        <v>66</v>
      </c>
      <c r="J50" s="156" t="s">
        <v>66</v>
      </c>
      <c r="K50" s="157">
        <v>80.8</v>
      </c>
      <c r="L50" s="148"/>
      <c r="M50" s="141"/>
      <c r="N50" s="141"/>
      <c r="O50" s="147"/>
      <c r="Q50" s="141"/>
    </row>
    <row r="51" spans="1:17">
      <c r="A51" s="1" t="s">
        <v>223</v>
      </c>
      <c r="B51" s="140"/>
      <c r="C51" s="145"/>
      <c r="D51" s="141"/>
      <c r="E51" s="141"/>
      <c r="F51" s="144"/>
      <c r="G51" s="140"/>
      <c r="H51" s="141"/>
      <c r="I51" s="158"/>
      <c r="J51" s="158"/>
      <c r="K51" s="143"/>
      <c r="L51" s="148"/>
      <c r="M51" s="141"/>
      <c r="N51" s="141"/>
      <c r="O51" s="147"/>
      <c r="Q51" s="141"/>
    </row>
    <row r="52" spans="1:17">
      <c r="A52" s="52" t="s">
        <v>224</v>
      </c>
      <c r="C52" s="141"/>
      <c r="D52" s="141"/>
      <c r="J52" s="159"/>
    </row>
    <row r="53" spans="1:17" ht="13.2" customHeight="1">
      <c r="A53" s="52" t="s">
        <v>225</v>
      </c>
      <c r="C53" s="141"/>
      <c r="D53" s="141"/>
      <c r="J53" s="159"/>
    </row>
    <row r="54" spans="1:17" ht="13.2" customHeight="1">
      <c r="A54" s="52" t="s">
        <v>115</v>
      </c>
      <c r="C54" s="141"/>
      <c r="D54" s="141"/>
      <c r="J54" s="159"/>
    </row>
    <row r="55" spans="1:17">
      <c r="A55" s="52" t="s">
        <v>226</v>
      </c>
      <c r="J55" s="159"/>
    </row>
    <row r="56" spans="1:17">
      <c r="A56" t="s">
        <v>227</v>
      </c>
      <c r="J56" s="159"/>
    </row>
    <row r="57" spans="1:17">
      <c r="A57" t="s">
        <v>228</v>
      </c>
      <c r="J57" s="159"/>
    </row>
    <row r="58" spans="1:17" ht="10.199999999999999" customHeight="1">
      <c r="K58" s="160" t="s">
        <v>45</v>
      </c>
      <c r="L58" s="54"/>
    </row>
    <row r="59" spans="1:17">
      <c r="H59" s="141"/>
    </row>
    <row r="60" spans="1:17">
      <c r="J60" s="159"/>
    </row>
    <row r="61" spans="1:17">
      <c r="J61" s="159"/>
    </row>
    <row r="62" spans="1:17">
      <c r="J62" s="159"/>
    </row>
    <row r="63" spans="1:17">
      <c r="J63" s="159"/>
    </row>
    <row r="64" spans="1:17">
      <c r="J64" s="159"/>
    </row>
    <row r="65" spans="10:10">
      <c r="J65" s="159"/>
    </row>
    <row r="66" spans="10:10">
      <c r="J66" s="159"/>
    </row>
    <row r="67" spans="10:10">
      <c r="J67" s="159"/>
    </row>
    <row r="68" spans="10:10">
      <c r="J68" s="159"/>
    </row>
    <row r="69" spans="10:10">
      <c r="J69" s="159"/>
    </row>
    <row r="70" spans="10:10">
      <c r="J70" s="159"/>
    </row>
    <row r="71" spans="10:10">
      <c r="J71" s="159"/>
    </row>
  </sheetData>
  <pageMargins left="0.75" right="0.75" top="1" bottom="1" header="0.5" footer="0.5"/>
  <pageSetup scale="71" firstPageNumber="4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7057-22A7-48B5-A4FC-C670AC6D20E7}">
  <sheetPr>
    <pageSetUpPr fitToPage="1"/>
  </sheetPr>
  <dimension ref="A1:N58"/>
  <sheetViews>
    <sheetView zoomScaleNormal="100" zoomScaleSheetLayoutView="100" workbookViewId="0">
      <pane ySplit="5" topLeftCell="A20" activePane="bottomLeft" state="frozen"/>
      <selection pane="bottomLeft"/>
    </sheetView>
  </sheetViews>
  <sheetFormatPr defaultRowHeight="10.199999999999999"/>
  <cols>
    <col min="1" max="1" width="11.7109375" customWidth="1"/>
    <col min="2" max="9" width="11.85546875" customWidth="1"/>
    <col min="10" max="10" width="13.28515625" customWidth="1"/>
    <col min="11" max="11" width="11.85546875" customWidth="1"/>
    <col min="13" max="13" width="11.85546875" bestFit="1" customWidth="1"/>
    <col min="14" max="14" width="10" bestFit="1" customWidth="1"/>
  </cols>
  <sheetData>
    <row r="1" spans="1:13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>
      <c r="A2" s="59"/>
      <c r="B2" s="66"/>
      <c r="C2" s="61"/>
      <c r="D2" s="61" t="s">
        <v>47</v>
      </c>
      <c r="E2" s="67"/>
      <c r="F2" s="61"/>
      <c r="G2" s="61" t="s">
        <v>48</v>
      </c>
      <c r="H2" s="61"/>
      <c r="I2" s="61"/>
      <c r="J2" s="135" t="s">
        <v>207</v>
      </c>
      <c r="K2" s="64" t="s">
        <v>208</v>
      </c>
    </row>
    <row r="3" spans="1:13">
      <c r="A3" s="59" t="s">
        <v>209</v>
      </c>
      <c r="B3" s="64" t="s">
        <v>210</v>
      </c>
      <c r="C3" s="59" t="s">
        <v>229</v>
      </c>
      <c r="D3" s="59" t="s">
        <v>31</v>
      </c>
      <c r="E3" s="65" t="s">
        <v>54</v>
      </c>
      <c r="F3" s="59" t="s">
        <v>211</v>
      </c>
      <c r="G3" s="59" t="s">
        <v>37</v>
      </c>
      <c r="H3" s="59" t="s">
        <v>54</v>
      </c>
      <c r="I3" s="59" t="s">
        <v>212</v>
      </c>
      <c r="J3" s="64" t="s">
        <v>213</v>
      </c>
      <c r="K3" s="64"/>
    </row>
    <row r="4" spans="1:13">
      <c r="A4" s="61" t="s">
        <v>214</v>
      </c>
      <c r="B4" s="161" t="s">
        <v>215</v>
      </c>
      <c r="C4" s="61"/>
      <c r="D4" s="61"/>
      <c r="E4" s="67"/>
      <c r="F4" s="61"/>
      <c r="G4" s="61"/>
      <c r="H4" s="61"/>
      <c r="I4" s="61" t="s">
        <v>217</v>
      </c>
      <c r="J4" s="136" t="s">
        <v>218</v>
      </c>
      <c r="K4" s="66"/>
    </row>
    <row r="5" spans="1:13" ht="12" customHeight="1">
      <c r="A5" s="68"/>
      <c r="B5" s="68"/>
      <c r="C5" s="137"/>
      <c r="D5" s="137"/>
      <c r="E5" s="137"/>
      <c r="F5" s="137" t="s">
        <v>230</v>
      </c>
      <c r="G5" s="137"/>
      <c r="H5" s="137"/>
      <c r="I5" s="137"/>
      <c r="J5" s="69" t="s">
        <v>220</v>
      </c>
      <c r="K5" s="69" t="s">
        <v>64</v>
      </c>
    </row>
    <row r="6" spans="1:13" ht="12" customHeight="1">
      <c r="B6" s="139"/>
      <c r="C6" s="139"/>
      <c r="D6" s="139"/>
      <c r="E6" s="139"/>
      <c r="F6" s="139"/>
      <c r="G6" s="139"/>
      <c r="H6" s="139"/>
      <c r="I6" s="139"/>
      <c r="J6" s="59"/>
      <c r="K6" s="59"/>
    </row>
    <row r="7" spans="1:13">
      <c r="A7" s="1">
        <v>1980</v>
      </c>
      <c r="B7" s="162">
        <v>56.6</v>
      </c>
      <c r="C7" s="162">
        <v>1042.6400000000001</v>
      </c>
      <c r="D7" s="162">
        <v>0</v>
      </c>
      <c r="E7" s="162">
        <f>SUM(B7:D7)</f>
        <v>1099.24</v>
      </c>
      <c r="F7" s="162">
        <f>+H7-G7</f>
        <v>955.33999999999992</v>
      </c>
      <c r="G7" s="162">
        <v>88</v>
      </c>
      <c r="H7" s="162">
        <f t="shared" ref="H7:H45" si="0">E7-B8</f>
        <v>1043.3399999999999</v>
      </c>
      <c r="I7" s="162">
        <v>241</v>
      </c>
      <c r="J7" s="142">
        <f>+I7/227.726</f>
        <v>1.0582893477248976</v>
      </c>
      <c r="K7" s="143">
        <v>21.55</v>
      </c>
      <c r="M7" s="162"/>
    </row>
    <row r="8" spans="1:13">
      <c r="A8" s="1">
        <v>1981</v>
      </c>
      <c r="B8" s="162">
        <v>55.9</v>
      </c>
      <c r="C8" s="162">
        <v>1130.0739999999998</v>
      </c>
      <c r="D8" s="162">
        <v>0</v>
      </c>
      <c r="E8" s="162">
        <f t="shared" ref="E8:E49" si="1">SUM(B8:D8)</f>
        <v>1185.9739999999999</v>
      </c>
      <c r="F8" s="162">
        <f t="shared" ref="F8:F46" si="2">+H8-G8</f>
        <v>990.07399999999984</v>
      </c>
      <c r="G8" s="162">
        <v>142</v>
      </c>
      <c r="H8" s="162">
        <f t="shared" si="0"/>
        <v>1132.0739999999998</v>
      </c>
      <c r="I8" s="162">
        <v>223</v>
      </c>
      <c r="J8" s="142">
        <f>+I8/229.966</f>
        <v>0.96970856561404728</v>
      </c>
      <c r="K8" s="143">
        <v>30.25</v>
      </c>
      <c r="M8" s="162"/>
    </row>
    <row r="9" spans="1:13">
      <c r="A9" s="1">
        <v>1982</v>
      </c>
      <c r="B9" s="162">
        <v>53.9</v>
      </c>
      <c r="C9" s="162">
        <v>1109.9669999999999</v>
      </c>
      <c r="D9" s="162">
        <v>0</v>
      </c>
      <c r="E9" s="162">
        <f t="shared" si="1"/>
        <v>1163.867</v>
      </c>
      <c r="F9" s="162">
        <f t="shared" si="2"/>
        <v>1030.1780000000001</v>
      </c>
      <c r="G9" s="162">
        <v>74.888999999999996</v>
      </c>
      <c r="H9" s="162">
        <f t="shared" si="0"/>
        <v>1105.067</v>
      </c>
      <c r="I9" s="162">
        <v>303.892</v>
      </c>
      <c r="J9" s="142">
        <f>+I9/232.188</f>
        <v>1.3088187158681759</v>
      </c>
      <c r="K9" s="143">
        <v>20.719916666666666</v>
      </c>
      <c r="M9" s="162"/>
    </row>
    <row r="10" spans="1:13">
      <c r="A10" s="1">
        <v>1983</v>
      </c>
      <c r="B10" s="162">
        <v>58.8</v>
      </c>
      <c r="C10" s="162">
        <v>1260.163</v>
      </c>
      <c r="D10" s="162">
        <v>0</v>
      </c>
      <c r="E10" s="162">
        <f t="shared" si="1"/>
        <v>1318.963</v>
      </c>
      <c r="F10" s="162">
        <f>+H10-G10</f>
        <v>1172.6679999999999</v>
      </c>
      <c r="G10" s="162">
        <v>103.795</v>
      </c>
      <c r="H10" s="162">
        <f t="shared" si="0"/>
        <v>1276.463</v>
      </c>
      <c r="I10" s="162">
        <v>495.51679999999999</v>
      </c>
      <c r="J10" s="142">
        <f>+I10/234.307</f>
        <v>2.1148185927010292</v>
      </c>
      <c r="K10" s="143">
        <v>18.820805555555555</v>
      </c>
      <c r="M10" s="162"/>
    </row>
    <row r="11" spans="1:13">
      <c r="A11" s="1">
        <v>1984</v>
      </c>
      <c r="B11" s="162">
        <v>42.5</v>
      </c>
      <c r="C11" s="162">
        <v>1337.81</v>
      </c>
      <c r="D11" s="162">
        <v>7.9130000000000003</v>
      </c>
      <c r="E11" s="162">
        <f t="shared" si="1"/>
        <v>1388.223</v>
      </c>
      <c r="F11" s="162">
        <f t="shared" si="2"/>
        <v>1298.836</v>
      </c>
      <c r="G11" s="162">
        <v>53.186999999999998</v>
      </c>
      <c r="H11" s="162">
        <f t="shared" si="0"/>
        <v>1352.0229999999999</v>
      </c>
      <c r="I11" s="162">
        <v>410.29100000000011</v>
      </c>
      <c r="J11" s="142">
        <f>+I11/236.348</f>
        <v>1.7359613789835331</v>
      </c>
      <c r="K11" s="143">
        <v>28.503125000000001</v>
      </c>
      <c r="M11" s="162"/>
    </row>
    <row r="12" spans="1:13">
      <c r="A12" s="1">
        <v>1985</v>
      </c>
      <c r="B12" s="162">
        <v>36.200000000000003</v>
      </c>
      <c r="C12" s="162">
        <v>1610.713</v>
      </c>
      <c r="D12" s="162">
        <v>7.8890000000000002</v>
      </c>
      <c r="E12" s="162">
        <f t="shared" si="1"/>
        <v>1654.8019999999999</v>
      </c>
      <c r="F12" s="162">
        <f>+H12-G12</f>
        <v>1539.7449999999999</v>
      </c>
      <c r="G12" s="162">
        <v>74.557000000000002</v>
      </c>
      <c r="H12" s="162">
        <f t="shared" si="0"/>
        <v>1614.3019999999999</v>
      </c>
      <c r="I12" s="162">
        <v>471.11299999999994</v>
      </c>
      <c r="J12" s="142">
        <f>+I12/238.466</f>
        <v>1.9755981984853184</v>
      </c>
      <c r="K12" s="143">
        <v>20.136458333333334</v>
      </c>
      <c r="M12" s="162"/>
    </row>
    <row r="13" spans="1:13">
      <c r="A13" s="1">
        <v>1986</v>
      </c>
      <c r="B13" s="162">
        <v>40.5</v>
      </c>
      <c r="C13" s="162">
        <v>1523.066</v>
      </c>
      <c r="D13" s="162">
        <v>4.8280000000000003</v>
      </c>
      <c r="E13" s="162">
        <f t="shared" si="1"/>
        <v>1568.394</v>
      </c>
      <c r="F13" s="162">
        <f t="shared" si="2"/>
        <v>1478.057</v>
      </c>
      <c r="G13" s="162">
        <v>57.536999999999999</v>
      </c>
      <c r="H13" s="162">
        <f t="shared" si="0"/>
        <v>1535.5940000000001</v>
      </c>
      <c r="I13" s="162">
        <v>437.50499999999994</v>
      </c>
      <c r="J13" s="142">
        <f>+I13/240.651</f>
        <v>1.8180061582956228</v>
      </c>
      <c r="K13" s="143">
        <v>13.48958333333333</v>
      </c>
      <c r="M13" s="162"/>
    </row>
    <row r="14" spans="1:13">
      <c r="A14" s="1">
        <v>1987</v>
      </c>
      <c r="B14" s="162">
        <v>32.799999999999997</v>
      </c>
      <c r="C14" s="162">
        <v>1257.9789999999998</v>
      </c>
      <c r="D14" s="162">
        <v>4.9450000000000003</v>
      </c>
      <c r="E14" s="162">
        <f t="shared" si="1"/>
        <v>1295.7239999999997</v>
      </c>
      <c r="F14" s="162">
        <f t="shared" si="2"/>
        <v>1192.0439999999999</v>
      </c>
      <c r="G14" s="162">
        <v>64.08</v>
      </c>
      <c r="H14" s="162">
        <f t="shared" si="0"/>
        <v>1256.1239999999998</v>
      </c>
      <c r="I14" s="162">
        <v>226.04100000000005</v>
      </c>
      <c r="J14" s="142">
        <f>+I14/242.804</f>
        <v>0.93096077494604723</v>
      </c>
      <c r="K14" s="143">
        <v>15.606472222222223</v>
      </c>
      <c r="M14" s="162"/>
    </row>
    <row r="15" spans="1:13">
      <c r="A15" s="1">
        <v>1988</v>
      </c>
      <c r="B15" s="162">
        <v>39.6</v>
      </c>
      <c r="C15" s="162">
        <v>1296.213</v>
      </c>
      <c r="D15" s="162">
        <v>2.3450000000000002</v>
      </c>
      <c r="E15" s="162">
        <f t="shared" si="1"/>
        <v>1338.1579999999999</v>
      </c>
      <c r="F15" s="162">
        <f t="shared" si="2"/>
        <v>1156.7669999999998</v>
      </c>
      <c r="G15" s="162">
        <v>133.09100000000001</v>
      </c>
      <c r="H15" s="162">
        <f t="shared" si="0"/>
        <v>1289.8579999999999</v>
      </c>
      <c r="I15" s="162">
        <v>205.30899999999997</v>
      </c>
      <c r="J15" s="142">
        <f>+I15/245.021</f>
        <v>0.83792409630194953</v>
      </c>
      <c r="K15" s="143">
        <v>17.762541666666667</v>
      </c>
      <c r="M15" s="162"/>
    </row>
    <row r="16" spans="1:13">
      <c r="A16" s="1">
        <v>1989</v>
      </c>
      <c r="B16" s="162">
        <v>48.3</v>
      </c>
      <c r="C16" s="162">
        <v>1156.913</v>
      </c>
      <c r="D16" s="162">
        <v>0.26500000000000001</v>
      </c>
      <c r="E16" s="162">
        <f t="shared" si="1"/>
        <v>1205.4780000000001</v>
      </c>
      <c r="F16" s="162">
        <f t="shared" si="2"/>
        <v>965.28300000000002</v>
      </c>
      <c r="G16" s="162">
        <v>201.79499999999999</v>
      </c>
      <c r="H16" s="162">
        <f t="shared" si="0"/>
        <v>1167.078</v>
      </c>
      <c r="I16" s="162">
        <v>63.101890012387862</v>
      </c>
      <c r="J16" s="142">
        <f>+I16/247.342</f>
        <v>0.25511999584537953</v>
      </c>
      <c r="K16" s="143">
        <v>16.088888888888892</v>
      </c>
      <c r="M16" s="162"/>
    </row>
    <row r="17" spans="1:13">
      <c r="A17" s="1">
        <v>1990</v>
      </c>
      <c r="B17" s="162">
        <v>38.4</v>
      </c>
      <c r="C17" s="162">
        <v>1206.7470000000001</v>
      </c>
      <c r="D17" s="162">
        <v>6.234</v>
      </c>
      <c r="E17" s="162">
        <f t="shared" si="1"/>
        <v>1251.3810000000001</v>
      </c>
      <c r="F17" s="162">
        <f t="shared" si="2"/>
        <v>962.54500000000007</v>
      </c>
      <c r="G17" s="162">
        <v>251.59399999999999</v>
      </c>
      <c r="H17" s="162">
        <f t="shared" si="0"/>
        <v>1214.1390000000001</v>
      </c>
      <c r="I17" s="162">
        <v>154.24861133128394</v>
      </c>
      <c r="J17" s="142">
        <f>+I17/250.132</f>
        <v>0.61666884417541112</v>
      </c>
      <c r="K17" s="143">
        <v>21.263333333333332</v>
      </c>
      <c r="M17" s="162"/>
    </row>
    <row r="18" spans="1:13">
      <c r="A18" s="1">
        <v>1991</v>
      </c>
      <c r="B18" s="162">
        <v>37.241999999999997</v>
      </c>
      <c r="C18" s="162">
        <v>1251.3</v>
      </c>
      <c r="D18" s="162">
        <v>10.794</v>
      </c>
      <c r="E18" s="162">
        <f t="shared" si="1"/>
        <v>1299.336</v>
      </c>
      <c r="F18" s="162">
        <f t="shared" si="2"/>
        <v>975.46799999999996</v>
      </c>
      <c r="G18" s="162">
        <v>285.16800000000001</v>
      </c>
      <c r="H18" s="162">
        <f t="shared" si="0"/>
        <v>1260.636</v>
      </c>
      <c r="I18" s="162">
        <v>363.86847739085215</v>
      </c>
      <c r="J18" s="142">
        <f>+I18/253.493</f>
        <v>1.435418245832635</v>
      </c>
      <c r="K18" s="143">
        <v>14.265875000000001</v>
      </c>
      <c r="M18" s="162"/>
    </row>
    <row r="19" spans="1:13">
      <c r="A19" s="1">
        <v>1992</v>
      </c>
      <c r="B19" s="162">
        <v>38.700000000000003</v>
      </c>
      <c r="C19" s="162">
        <v>1526.7</v>
      </c>
      <c r="D19" s="162">
        <v>5.5069999999999997</v>
      </c>
      <c r="E19" s="162">
        <f t="shared" si="1"/>
        <v>1570.9070000000002</v>
      </c>
      <c r="F19" s="162">
        <f t="shared" si="2"/>
        <v>1205.0470000000003</v>
      </c>
      <c r="G19" s="162">
        <v>332.58699999999999</v>
      </c>
      <c r="H19" s="162">
        <f t="shared" si="0"/>
        <v>1537.6340000000002</v>
      </c>
      <c r="I19" s="162">
        <v>609.84729300000004</v>
      </c>
      <c r="J19" s="142">
        <f>+I19/256.894</f>
        <v>2.3739257942964804</v>
      </c>
      <c r="K19" s="143">
        <v>15.539791666666668</v>
      </c>
      <c r="M19" s="162"/>
    </row>
    <row r="20" spans="1:13">
      <c r="A20" s="1">
        <v>1993</v>
      </c>
      <c r="B20" s="162">
        <v>33.273000000000003</v>
      </c>
      <c r="C20" s="162">
        <v>1425.2</v>
      </c>
      <c r="D20" s="162">
        <v>11.82</v>
      </c>
      <c r="E20" s="162">
        <f t="shared" si="1"/>
        <v>1470.2929999999999</v>
      </c>
      <c r="F20" s="162">
        <f t="shared" si="2"/>
        <v>1127.0699999999997</v>
      </c>
      <c r="G20" s="162">
        <v>310.02300000000002</v>
      </c>
      <c r="H20" s="162">
        <f t="shared" si="0"/>
        <v>1437.0929999999998</v>
      </c>
      <c r="I20" s="162">
        <v>564.96998399999995</v>
      </c>
      <c r="J20" s="142">
        <f>+I20/260.255</f>
        <v>2.1708323913085241</v>
      </c>
      <c r="K20" s="143">
        <v>16.201666666666668</v>
      </c>
      <c r="M20" s="162"/>
    </row>
    <row r="21" spans="1:13">
      <c r="A21" s="1">
        <v>1994</v>
      </c>
      <c r="B21" s="162">
        <v>33.200000000000003</v>
      </c>
      <c r="C21" s="162">
        <v>1557.2</v>
      </c>
      <c r="D21" s="162">
        <v>16.050999999999998</v>
      </c>
      <c r="E21" s="162">
        <f t="shared" si="1"/>
        <v>1606.451</v>
      </c>
      <c r="F21" s="162">
        <f t="shared" si="2"/>
        <v>1275.4760000000001</v>
      </c>
      <c r="G21" s="162">
        <v>294.70400000000001</v>
      </c>
      <c r="H21" s="162">
        <f t="shared" si="0"/>
        <v>1570.18</v>
      </c>
      <c r="I21" s="162">
        <v>639.17606899999976</v>
      </c>
      <c r="J21" s="142">
        <f>+I21/263.436</f>
        <v>2.4263049431360932</v>
      </c>
      <c r="K21" s="143">
        <v>18.420499999999997</v>
      </c>
      <c r="M21" s="162"/>
    </row>
    <row r="22" spans="1:13">
      <c r="A22" s="1">
        <v>1995</v>
      </c>
      <c r="B22" s="162">
        <v>36.271000000000001</v>
      </c>
      <c r="C22" s="162">
        <v>1536.2570000000001</v>
      </c>
      <c r="D22" s="162">
        <v>18.048999999999999</v>
      </c>
      <c r="E22" s="162">
        <f t="shared" si="1"/>
        <v>1590.577</v>
      </c>
      <c r="F22" s="162">
        <f t="shared" si="2"/>
        <v>1268.229</v>
      </c>
      <c r="G22" s="162">
        <v>279.291</v>
      </c>
      <c r="H22" s="162">
        <f t="shared" si="0"/>
        <v>1547.52</v>
      </c>
      <c r="I22" s="162">
        <v>710.52456499999994</v>
      </c>
      <c r="J22" s="142">
        <f>+I22/266.557</f>
        <v>2.6655633316701488</v>
      </c>
      <c r="K22" s="143">
        <v>21.347291666666663</v>
      </c>
      <c r="M22" s="162"/>
    </row>
    <row r="23" spans="1:13">
      <c r="A23" s="1">
        <v>1996</v>
      </c>
      <c r="B23" s="162">
        <v>43.057000000000002</v>
      </c>
      <c r="C23" s="162">
        <v>1519.6</v>
      </c>
      <c r="D23" s="162">
        <v>5.327</v>
      </c>
      <c r="E23" s="162">
        <f t="shared" si="1"/>
        <v>1567.9839999999999</v>
      </c>
      <c r="F23" s="162">
        <f t="shared" si="2"/>
        <v>1305.425</v>
      </c>
      <c r="G23" s="162">
        <v>229.24100000000001</v>
      </c>
      <c r="H23" s="162">
        <f t="shared" si="0"/>
        <v>1534.6659999999999</v>
      </c>
      <c r="I23" s="162">
        <v>784.40548499999989</v>
      </c>
      <c r="J23" s="142">
        <f>+I23/269.667</f>
        <v>2.9087930113807028</v>
      </c>
      <c r="K23" s="143">
        <v>22.033333333333335</v>
      </c>
      <c r="M23" s="162"/>
    </row>
    <row r="24" spans="1:13">
      <c r="A24" s="1">
        <v>1997</v>
      </c>
      <c r="B24" s="162">
        <v>33.317999999999998</v>
      </c>
      <c r="C24" s="162">
        <v>1416.2230000000004</v>
      </c>
      <c r="D24" s="162">
        <v>5.7590000000000003</v>
      </c>
      <c r="E24" s="162">
        <f t="shared" si="1"/>
        <v>1455.3000000000004</v>
      </c>
      <c r="F24" s="162">
        <f t="shared" si="2"/>
        <v>1223.0750000000003</v>
      </c>
      <c r="G24" s="162">
        <v>184.86099999999999</v>
      </c>
      <c r="H24" s="162">
        <f t="shared" si="0"/>
        <v>1407.9360000000004</v>
      </c>
      <c r="I24" s="162">
        <v>580.32344293081997</v>
      </c>
      <c r="J24" s="142">
        <f>+I24/272.912</f>
        <v>2.1264123341253591</v>
      </c>
      <c r="K24" s="143">
        <v>23.454166666666666</v>
      </c>
      <c r="M24" s="162"/>
    </row>
    <row r="25" spans="1:13">
      <c r="A25" s="1">
        <v>1998</v>
      </c>
      <c r="B25" s="162">
        <v>47.363999999999997</v>
      </c>
      <c r="C25" s="162">
        <v>1536.7909999999999</v>
      </c>
      <c r="D25" s="162">
        <v>2.2789999999999999</v>
      </c>
      <c r="E25" s="162">
        <f t="shared" si="1"/>
        <v>1586.434</v>
      </c>
      <c r="F25" s="162">
        <f t="shared" si="2"/>
        <v>1300.838</v>
      </c>
      <c r="G25" s="162">
        <v>246.47499999999999</v>
      </c>
      <c r="H25" s="162">
        <f t="shared" si="0"/>
        <v>1547.3129999999999</v>
      </c>
      <c r="I25" s="162">
        <v>868.33866277039419</v>
      </c>
      <c r="J25" s="142">
        <f>+I25/276.115</f>
        <v>3.1448442234952618</v>
      </c>
      <c r="K25" s="143">
        <v>19.051666666666669</v>
      </c>
      <c r="M25" s="162"/>
    </row>
    <row r="26" spans="1:13">
      <c r="A26" s="1">
        <v>1999</v>
      </c>
      <c r="B26" s="162">
        <v>39.121000000000002</v>
      </c>
      <c r="C26" s="162">
        <v>1729.2600000000002</v>
      </c>
      <c r="D26" s="162">
        <v>6.8</v>
      </c>
      <c r="E26" s="162">
        <f t="shared" si="1"/>
        <v>1775.1810000000003</v>
      </c>
      <c r="F26" s="162">
        <f t="shared" si="2"/>
        <v>1424.8410000000003</v>
      </c>
      <c r="G26" s="162">
        <v>317.07</v>
      </c>
      <c r="H26" s="162">
        <f t="shared" si="0"/>
        <v>1741.9110000000003</v>
      </c>
      <c r="I26" s="162">
        <v>996.31295444537</v>
      </c>
      <c r="J26" s="142">
        <f>+I26/279.295</f>
        <v>3.5672423582426105</v>
      </c>
      <c r="K26" s="143">
        <v>15.112499999999999</v>
      </c>
      <c r="M26" s="162"/>
    </row>
    <row r="27" spans="1:13">
      <c r="A27" s="1">
        <v>2000</v>
      </c>
      <c r="B27" s="162">
        <v>33.270000000000003</v>
      </c>
      <c r="C27" s="162">
        <v>1824.9999999999998</v>
      </c>
      <c r="D27" s="162">
        <v>7.4260000000000002</v>
      </c>
      <c r="E27" s="162">
        <f t="shared" si="1"/>
        <v>1865.6959999999997</v>
      </c>
      <c r="F27" s="162">
        <f t="shared" si="2"/>
        <v>1581.3549999999996</v>
      </c>
      <c r="G27" s="162">
        <v>247.64099999999999</v>
      </c>
      <c r="H27" s="162">
        <f t="shared" si="0"/>
        <v>1828.9959999999996</v>
      </c>
      <c r="I27" s="162">
        <v>1125.094381164522</v>
      </c>
      <c r="J27" s="142">
        <f>+I27/282.385</f>
        <v>3.9842568874569189</v>
      </c>
      <c r="K27" s="143">
        <v>11.657499999999999</v>
      </c>
      <c r="M27" s="162"/>
    </row>
    <row r="28" spans="1:13">
      <c r="A28" s="1">
        <v>2001</v>
      </c>
      <c r="B28" s="162">
        <v>36.700000000000003</v>
      </c>
      <c r="C28" s="162">
        <v>1791.6869999999999</v>
      </c>
      <c r="D28" s="162">
        <v>31.132999999999999</v>
      </c>
      <c r="E28" s="162">
        <f t="shared" si="1"/>
        <v>1859.52</v>
      </c>
      <c r="F28" s="162">
        <f t="shared" si="2"/>
        <v>1454.809</v>
      </c>
      <c r="G28" s="162">
        <v>364.45100000000002</v>
      </c>
      <c r="H28" s="162">
        <f>E28-B29</f>
        <v>1819.26</v>
      </c>
      <c r="I28" s="162">
        <v>868.68999389176588</v>
      </c>
      <c r="J28" s="142">
        <f>+I28/285.309</f>
        <v>3.0447339337061425</v>
      </c>
      <c r="K28" s="143">
        <v>13.713333333333333</v>
      </c>
      <c r="M28" s="162"/>
    </row>
    <row r="29" spans="1:13">
      <c r="A29" s="1">
        <v>2002</v>
      </c>
      <c r="B29" s="162">
        <v>40.26</v>
      </c>
      <c r="C29" s="162">
        <v>1974.1110000000001</v>
      </c>
      <c r="D29" s="162">
        <v>8.7089999999999996</v>
      </c>
      <c r="E29" s="162">
        <f t="shared" si="1"/>
        <v>2023.0800000000002</v>
      </c>
      <c r="F29" s="162">
        <f t="shared" si="2"/>
        <v>1486.3610000000001</v>
      </c>
      <c r="G29" s="162">
        <v>511.45299999999997</v>
      </c>
      <c r="H29" s="162">
        <f t="shared" si="0"/>
        <v>1997.8140000000001</v>
      </c>
      <c r="I29" s="162">
        <v>973.59023542239993</v>
      </c>
      <c r="J29" s="142">
        <f>+I29/288.105</f>
        <v>3.3792896180989564</v>
      </c>
      <c r="K29" s="143">
        <v>14.799999999999999</v>
      </c>
      <c r="M29" s="162"/>
    </row>
    <row r="30" spans="1:13">
      <c r="A30" s="1">
        <v>2003</v>
      </c>
      <c r="B30" s="162">
        <v>25.265999999999998</v>
      </c>
      <c r="C30" s="162">
        <v>1965.7079999999999</v>
      </c>
      <c r="D30" s="162">
        <v>4.6859999999999999</v>
      </c>
      <c r="E30" s="162">
        <f t="shared" si="1"/>
        <v>1995.6599999999999</v>
      </c>
      <c r="F30" s="162">
        <f t="shared" si="2"/>
        <v>1552.357</v>
      </c>
      <c r="G30" s="162">
        <v>419.70299999999997</v>
      </c>
      <c r="H30" s="162">
        <f t="shared" si="0"/>
        <v>1972.06</v>
      </c>
      <c r="I30" s="162">
        <v>1107.6326775052321</v>
      </c>
      <c r="J30" s="142">
        <f>+I30/290.82</f>
        <v>3.808653729128781</v>
      </c>
      <c r="K30" s="143">
        <v>20.341666666666665</v>
      </c>
      <c r="M30" s="162"/>
    </row>
    <row r="31" spans="1:13">
      <c r="A31" s="1">
        <v>2004</v>
      </c>
      <c r="B31" s="162">
        <v>23.6</v>
      </c>
      <c r="C31" s="162">
        <v>1817.691</v>
      </c>
      <c r="D31" s="162">
        <v>0.96599999999999997</v>
      </c>
      <c r="E31" s="162">
        <f t="shared" si="1"/>
        <v>1842.2569999999998</v>
      </c>
      <c r="F31" s="162">
        <f t="shared" si="2"/>
        <v>1564.5349999999999</v>
      </c>
      <c r="G31" s="162">
        <v>255.37799999999999</v>
      </c>
      <c r="H31" s="162">
        <f t="shared" si="0"/>
        <v>1819.9129999999998</v>
      </c>
      <c r="I31" s="162">
        <v>1163.2779549963097</v>
      </c>
      <c r="J31" s="142">
        <f>+I31/293.463</f>
        <v>3.9639680470666137</v>
      </c>
      <c r="K31" s="143">
        <v>19.741666666666667</v>
      </c>
      <c r="M31" s="162"/>
    </row>
    <row r="32" spans="1:13">
      <c r="A32" s="1">
        <v>2005</v>
      </c>
      <c r="B32" s="162">
        <v>22.344000000000001</v>
      </c>
      <c r="C32" s="162">
        <v>1812.5000000000002</v>
      </c>
      <c r="D32" s="162">
        <v>1.0409999999999999</v>
      </c>
      <c r="E32" s="162">
        <f t="shared" si="1"/>
        <v>1835.8850000000002</v>
      </c>
      <c r="F32" s="162">
        <f t="shared" si="2"/>
        <v>1517.7210000000002</v>
      </c>
      <c r="G32" s="162">
        <v>293.452</v>
      </c>
      <c r="H32" s="162">
        <f t="shared" si="0"/>
        <v>1811.1730000000002</v>
      </c>
      <c r="I32" s="162">
        <v>1115.7740791812</v>
      </c>
      <c r="J32" s="142">
        <f>+I32/296.186</f>
        <v>3.7671398350401439</v>
      </c>
      <c r="K32" s="143">
        <v>19.139999999999997</v>
      </c>
      <c r="M32" s="162"/>
    </row>
    <row r="33" spans="1:14">
      <c r="A33" s="1">
        <v>2006</v>
      </c>
      <c r="B33" s="162">
        <v>24.712</v>
      </c>
      <c r="C33" s="162">
        <v>1861.2999999999997</v>
      </c>
      <c r="D33" s="162">
        <v>6.52</v>
      </c>
      <c r="E33" s="162">
        <f t="shared" si="1"/>
        <v>1892.5319999999997</v>
      </c>
      <c r="F33" s="162">
        <f t="shared" si="2"/>
        <v>1583.0289999999998</v>
      </c>
      <c r="G33" s="162">
        <v>274.90300000000002</v>
      </c>
      <c r="H33" s="162">
        <f t="shared" si="0"/>
        <v>1857.9319999999998</v>
      </c>
      <c r="I33" s="162">
        <v>1160.452071375574</v>
      </c>
      <c r="J33" s="142">
        <f>+I33/298.996</f>
        <v>3.881162528514007</v>
      </c>
      <c r="K33" s="143">
        <v>18.740833333333331</v>
      </c>
      <c r="M33" s="162"/>
    </row>
    <row r="34" spans="1:14">
      <c r="A34" s="1">
        <v>2007</v>
      </c>
      <c r="B34" s="162">
        <v>34.6</v>
      </c>
      <c r="C34" s="162">
        <v>1788.9390000000001</v>
      </c>
      <c r="D34" s="162">
        <v>7.4660000000000002</v>
      </c>
      <c r="E34" s="162">
        <f t="shared" si="1"/>
        <v>1831.0049999999999</v>
      </c>
      <c r="F34" s="162">
        <f t="shared" si="2"/>
        <v>1403.9319999999998</v>
      </c>
      <c r="G34" s="162">
        <v>388.19099999999997</v>
      </c>
      <c r="H34" s="162">
        <f t="shared" si="0"/>
        <v>1792.1229999999998</v>
      </c>
      <c r="I34" s="162">
        <v>889.44699510426767</v>
      </c>
      <c r="J34" s="142">
        <f>+I34/302.004</f>
        <v>2.945149716905298</v>
      </c>
      <c r="K34" s="143">
        <v>30.757500000000004</v>
      </c>
      <c r="M34" s="162"/>
    </row>
    <row r="35" spans="1:14">
      <c r="A35" s="1">
        <v>2008</v>
      </c>
      <c r="B35" s="162">
        <v>38.881999999999998</v>
      </c>
      <c r="C35" s="162">
        <v>1793.7999999999997</v>
      </c>
      <c r="D35" s="162">
        <v>30.285</v>
      </c>
      <c r="E35" s="162">
        <f t="shared" si="1"/>
        <v>1862.9669999999999</v>
      </c>
      <c r="F35" s="162">
        <f t="shared" si="2"/>
        <v>1648.1579999999999</v>
      </c>
      <c r="G35" s="162">
        <v>185.30600000000001</v>
      </c>
      <c r="H35" s="162">
        <f t="shared" si="0"/>
        <v>1833.4639999999999</v>
      </c>
      <c r="I35" s="162">
        <v>896.26082059583189</v>
      </c>
      <c r="J35" s="142">
        <f>+I35/304.798</f>
        <v>2.9405075512169763</v>
      </c>
      <c r="K35" s="143">
        <v>38.055833333333339</v>
      </c>
      <c r="M35" s="162"/>
    </row>
    <row r="36" spans="1:14">
      <c r="A36" s="1">
        <v>2009</v>
      </c>
      <c r="B36" s="162">
        <v>29.503</v>
      </c>
      <c r="C36" s="162">
        <v>1837.3</v>
      </c>
      <c r="D36" s="162">
        <v>35.889000000000003</v>
      </c>
      <c r="E36" s="162">
        <f t="shared" si="1"/>
        <v>1902.6919999999998</v>
      </c>
      <c r="F36" s="162">
        <f t="shared" si="2"/>
        <v>1710.1769999999997</v>
      </c>
      <c r="G36" s="162">
        <v>161.815</v>
      </c>
      <c r="H36" s="162">
        <f t="shared" si="0"/>
        <v>1871.9919999999997</v>
      </c>
      <c r="I36" s="162">
        <v>211.57369332818405</v>
      </c>
      <c r="J36" s="142">
        <f>+I36/307.439</f>
        <v>0.68818104836466432</v>
      </c>
      <c r="K36" s="143">
        <v>27.522499999999997</v>
      </c>
      <c r="M36" s="162"/>
    </row>
    <row r="37" spans="1:14">
      <c r="A37" s="1">
        <v>2010</v>
      </c>
      <c r="B37" s="162">
        <v>30.7</v>
      </c>
      <c r="C37" s="162">
        <v>1859.34608</v>
      </c>
      <c r="D37" s="162">
        <v>23.259</v>
      </c>
      <c r="E37" s="162">
        <f t="shared" si="1"/>
        <v>1913.3050800000001</v>
      </c>
      <c r="F37" s="162">
        <f t="shared" si="2"/>
        <v>1692.95508</v>
      </c>
      <c r="G37" s="162">
        <v>182.74799999999999</v>
      </c>
      <c r="H37" s="162">
        <f t="shared" si="0"/>
        <v>1875.70308</v>
      </c>
      <c r="I37" s="162">
        <v>1050.0342197296</v>
      </c>
      <c r="J37" s="142">
        <f>+I37/309.348193</f>
        <v>3.3943441193128288</v>
      </c>
      <c r="K37" s="143">
        <v>35.302500000000002</v>
      </c>
      <c r="M37" s="162"/>
    </row>
    <row r="38" spans="1:14">
      <c r="A38" s="1">
        <v>2011</v>
      </c>
      <c r="B38" s="162">
        <v>37.601999999999997</v>
      </c>
      <c r="C38" s="162">
        <v>2050.1001679999999</v>
      </c>
      <c r="D38" s="162">
        <v>28.791</v>
      </c>
      <c r="E38" s="162">
        <f t="shared" si="1"/>
        <v>2116.493168</v>
      </c>
      <c r="F38" s="162">
        <f t="shared" si="2"/>
        <v>1954.1211679999999</v>
      </c>
      <c r="G38" s="162">
        <v>132.37200000000001</v>
      </c>
      <c r="H38" s="162">
        <f t="shared" si="0"/>
        <v>2086.493168</v>
      </c>
      <c r="I38" s="142" t="s">
        <v>66</v>
      </c>
      <c r="J38" s="142" t="s">
        <v>66</v>
      </c>
      <c r="K38" s="143">
        <v>53.396666666666668</v>
      </c>
      <c r="M38" s="162"/>
    </row>
    <row r="39" spans="1:14">
      <c r="A39" s="1">
        <v>2012</v>
      </c>
      <c r="B39" s="162">
        <v>30</v>
      </c>
      <c r="C39" s="162">
        <v>2055.283488</v>
      </c>
      <c r="D39" s="162">
        <v>51.365000000000002</v>
      </c>
      <c r="E39" s="162">
        <f t="shared" si="1"/>
        <v>2136.6484879999998</v>
      </c>
      <c r="F39" s="162">
        <f t="shared" si="2"/>
        <v>1940.4224879999997</v>
      </c>
      <c r="G39" s="162">
        <v>166.226</v>
      </c>
      <c r="H39" s="162">
        <f t="shared" si="0"/>
        <v>2106.6484879999998</v>
      </c>
      <c r="I39" s="142" t="s">
        <v>66</v>
      </c>
      <c r="J39" s="142" t="s">
        <v>66</v>
      </c>
      <c r="K39" s="143">
        <v>47.990833333333335</v>
      </c>
      <c r="M39" s="162"/>
    </row>
    <row r="40" spans="1:14">
      <c r="A40" s="1">
        <v>2013</v>
      </c>
      <c r="B40" s="162">
        <v>30</v>
      </c>
      <c r="C40" s="162">
        <v>2042.8225439999999</v>
      </c>
      <c r="D40" s="162">
        <v>49.49</v>
      </c>
      <c r="E40" s="162">
        <f t="shared" si="1"/>
        <v>2122.3125439999994</v>
      </c>
      <c r="F40" s="162">
        <f t="shared" si="2"/>
        <v>1935.4585439999994</v>
      </c>
      <c r="G40" s="162">
        <v>156.85400000000001</v>
      </c>
      <c r="H40" s="162">
        <f t="shared" si="0"/>
        <v>2092.3125439999994</v>
      </c>
      <c r="I40" s="142" t="s">
        <v>66</v>
      </c>
      <c r="J40" s="142" t="s">
        <v>66</v>
      </c>
      <c r="K40" s="143">
        <v>42.519166666666671</v>
      </c>
      <c r="M40" s="162"/>
    </row>
    <row r="41" spans="1:14">
      <c r="A41" s="1">
        <v>2014</v>
      </c>
      <c r="B41" s="162">
        <v>30</v>
      </c>
      <c r="C41" s="162">
        <v>1922.1753600000004</v>
      </c>
      <c r="D41" s="162">
        <v>51.677999999999997</v>
      </c>
      <c r="E41" s="162">
        <f t="shared" si="1"/>
        <v>2003.8533600000005</v>
      </c>
      <c r="F41" s="162">
        <f t="shared" si="2"/>
        <v>1883.9433600000004</v>
      </c>
      <c r="G41" s="162">
        <v>89.91</v>
      </c>
      <c r="H41" s="162">
        <f t="shared" si="0"/>
        <v>1973.8533600000005</v>
      </c>
      <c r="I41" s="142" t="s">
        <v>66</v>
      </c>
      <c r="J41" s="142" t="s">
        <v>66</v>
      </c>
      <c r="K41" s="143">
        <v>38.910833333333336</v>
      </c>
      <c r="M41" s="162"/>
    </row>
    <row r="42" spans="1:14">
      <c r="A42" s="1">
        <v>2015</v>
      </c>
      <c r="B42" s="162">
        <v>30</v>
      </c>
      <c r="C42" s="162">
        <v>1927.5174400000001</v>
      </c>
      <c r="D42" s="162">
        <v>45.307000000000002</v>
      </c>
      <c r="E42" s="162">
        <f t="shared" si="1"/>
        <v>2002.8244400000001</v>
      </c>
      <c r="F42" s="162">
        <f t="shared" si="2"/>
        <v>1830.28044</v>
      </c>
      <c r="G42" s="162">
        <v>142.77699999999999</v>
      </c>
      <c r="H42" s="162">
        <f t="shared" si="0"/>
        <v>1973.05744</v>
      </c>
      <c r="I42" s="142" t="s">
        <v>66</v>
      </c>
      <c r="J42" s="142" t="s">
        <v>66</v>
      </c>
      <c r="K42" s="143">
        <v>28.418333333333337</v>
      </c>
      <c r="M42" s="162"/>
    </row>
    <row r="43" spans="1:14">
      <c r="A43" s="1">
        <v>2016</v>
      </c>
      <c r="B43" s="162">
        <v>29.767000000000003</v>
      </c>
      <c r="C43" s="162">
        <v>2143.2270000000003</v>
      </c>
      <c r="D43" s="162">
        <v>62.274000000000001</v>
      </c>
      <c r="E43" s="162">
        <f t="shared" si="1"/>
        <v>2235.268</v>
      </c>
      <c r="F43" s="162">
        <f t="shared" si="2"/>
        <v>1929.4569999999999</v>
      </c>
      <c r="G43" s="162">
        <v>264.87700000000001</v>
      </c>
      <c r="H43" s="162">
        <f t="shared" si="0"/>
        <v>2194.3339999999998</v>
      </c>
      <c r="I43" s="142" t="s">
        <v>66</v>
      </c>
      <c r="J43" s="142" t="s">
        <v>66</v>
      </c>
      <c r="K43" s="143">
        <v>32.962499999999999</v>
      </c>
      <c r="M43" s="162"/>
    </row>
    <row r="44" spans="1:14">
      <c r="A44" s="1">
        <v>2017</v>
      </c>
      <c r="B44" s="162">
        <v>40.933999999999997</v>
      </c>
      <c r="C44" s="162">
        <v>2052.788</v>
      </c>
      <c r="D44" s="162">
        <v>64.637</v>
      </c>
      <c r="E44" s="162">
        <f t="shared" si="1"/>
        <v>2158.3590000000004</v>
      </c>
      <c r="F44" s="162">
        <f t="shared" si="2"/>
        <v>1954.0710000000004</v>
      </c>
      <c r="G44" s="162">
        <v>171.25</v>
      </c>
      <c r="H44" s="162">
        <f t="shared" si="0"/>
        <v>2125.3210000000004</v>
      </c>
      <c r="I44" s="142" t="s">
        <v>66</v>
      </c>
      <c r="J44" s="142" t="s">
        <v>66</v>
      </c>
      <c r="K44" s="163">
        <v>34.432499999999997</v>
      </c>
      <c r="M44" s="162"/>
      <c r="N44" s="164"/>
    </row>
    <row r="45" spans="1:14">
      <c r="A45" s="1">
        <v>2018</v>
      </c>
      <c r="B45" s="162">
        <v>33.037999999999997</v>
      </c>
      <c r="C45" s="162">
        <v>2233.3879999999999</v>
      </c>
      <c r="D45" s="162">
        <v>35.267000000000003</v>
      </c>
      <c r="E45" s="162">
        <f t="shared" si="1"/>
        <v>2301.6929999999998</v>
      </c>
      <c r="F45" s="162">
        <f t="shared" si="2"/>
        <v>2009.6469999999997</v>
      </c>
      <c r="G45" s="162">
        <v>259.93200000000002</v>
      </c>
      <c r="H45" s="162">
        <f t="shared" si="0"/>
        <v>2269.5789999999997</v>
      </c>
      <c r="I45" s="142" t="s">
        <v>66</v>
      </c>
      <c r="J45" s="142" t="s">
        <v>66</v>
      </c>
      <c r="K45" s="163">
        <v>31.23</v>
      </c>
      <c r="M45" s="162"/>
      <c r="N45" s="164"/>
    </row>
    <row r="46" spans="1:14">
      <c r="A46" s="1">
        <v>2019</v>
      </c>
      <c r="B46" s="162">
        <v>32.113999999999997</v>
      </c>
      <c r="C46" s="162">
        <v>2252.0439999999999</v>
      </c>
      <c r="D46" s="162">
        <v>14.128</v>
      </c>
      <c r="E46" s="162">
        <f t="shared" si="1"/>
        <v>2298.2860000000001</v>
      </c>
      <c r="F46" s="162">
        <f t="shared" si="2"/>
        <v>2012.3469999999998</v>
      </c>
      <c r="G46" s="162">
        <v>268.09199999999998</v>
      </c>
      <c r="H46" s="162">
        <f>E46-B47</f>
        <v>2280.4389999999999</v>
      </c>
      <c r="I46" s="142" t="s">
        <v>66</v>
      </c>
      <c r="J46" s="142" t="s">
        <v>66</v>
      </c>
      <c r="K46" s="163">
        <v>33.479999999999997</v>
      </c>
      <c r="M46" s="162"/>
      <c r="N46" s="164"/>
    </row>
    <row r="47" spans="1:14">
      <c r="A47" s="1">
        <v>2020</v>
      </c>
      <c r="B47" s="165">
        <v>17.847000000000001</v>
      </c>
      <c r="C47" s="165">
        <v>2202.4030000000002</v>
      </c>
      <c r="D47" s="165">
        <v>24.094999999999999</v>
      </c>
      <c r="E47" s="165">
        <f t="shared" si="1"/>
        <v>2244.3450000000003</v>
      </c>
      <c r="F47" s="165">
        <f>+H47-G47</f>
        <v>2007.3500000000004</v>
      </c>
      <c r="G47" s="162">
        <v>226.995</v>
      </c>
      <c r="H47" s="162">
        <f>E47-B48</f>
        <v>2234.3450000000003</v>
      </c>
      <c r="I47" s="166" t="s">
        <v>66</v>
      </c>
      <c r="J47" s="166" t="s">
        <v>66</v>
      </c>
      <c r="K47" s="167">
        <v>37.909999999999997</v>
      </c>
      <c r="L47" s="143"/>
      <c r="M47" s="162"/>
      <c r="N47" s="164"/>
    </row>
    <row r="48" spans="1:14">
      <c r="A48" s="1">
        <v>2021</v>
      </c>
      <c r="B48" s="165">
        <v>10</v>
      </c>
      <c r="C48" s="165">
        <v>2365.402</v>
      </c>
      <c r="D48" s="165">
        <v>30.372</v>
      </c>
      <c r="E48" s="165">
        <f t="shared" si="1"/>
        <v>2405.7739999999999</v>
      </c>
      <c r="F48" s="165">
        <f>+H48-G48</f>
        <v>2134.9639999999999</v>
      </c>
      <c r="G48" s="162">
        <v>250.274</v>
      </c>
      <c r="H48" s="162">
        <f>E48-B49</f>
        <v>2385.2379999999998</v>
      </c>
      <c r="I48" s="166" t="s">
        <v>66</v>
      </c>
      <c r="J48" s="166" t="s">
        <v>66</v>
      </c>
      <c r="K48" s="167">
        <v>64.180000000000007</v>
      </c>
      <c r="L48" s="143"/>
      <c r="M48" s="162"/>
      <c r="N48" s="164"/>
    </row>
    <row r="49" spans="1:14">
      <c r="A49" s="1" t="s">
        <v>221</v>
      </c>
      <c r="B49" s="165">
        <v>20.536000000000001</v>
      </c>
      <c r="C49" s="165">
        <v>2292.0820000000003</v>
      </c>
      <c r="D49" s="168">
        <v>72.641000000000005</v>
      </c>
      <c r="E49" s="165">
        <f t="shared" si="1"/>
        <v>2385.2590000000005</v>
      </c>
      <c r="F49" s="165">
        <f>+H49-G49</f>
        <v>2210.6670000000004</v>
      </c>
      <c r="G49" s="162">
        <v>151.59200000000001</v>
      </c>
      <c r="H49" s="162">
        <f>E49-B50</f>
        <v>2362.2590000000005</v>
      </c>
      <c r="I49" s="166" t="s">
        <v>66</v>
      </c>
      <c r="J49" s="166" t="s">
        <v>66</v>
      </c>
      <c r="K49" s="169">
        <v>84.22</v>
      </c>
      <c r="L49" s="143"/>
      <c r="M49" s="162"/>
      <c r="N49" s="164"/>
    </row>
    <row r="50" spans="1:14">
      <c r="A50" s="151" t="s">
        <v>222</v>
      </c>
      <c r="B50" s="170">
        <v>23</v>
      </c>
      <c r="C50" s="170">
        <v>2346.3090000000007</v>
      </c>
      <c r="D50" s="171">
        <v>32.905999999999999</v>
      </c>
      <c r="E50" s="170">
        <f>SUM(B50:D50)</f>
        <v>2402.2150000000006</v>
      </c>
      <c r="F50" s="170">
        <f>+H50-G50</f>
        <v>2290.3890000000006</v>
      </c>
      <c r="G50" s="172">
        <v>100.82599999999999</v>
      </c>
      <c r="H50" s="172">
        <f>E50-11</f>
        <v>2391.2150000000006</v>
      </c>
      <c r="I50" s="173" t="s">
        <v>66</v>
      </c>
      <c r="J50" s="173" t="s">
        <v>66</v>
      </c>
      <c r="K50" s="174">
        <v>68.135499999999993</v>
      </c>
      <c r="L50" s="143"/>
      <c r="M50" s="162"/>
      <c r="N50" s="164"/>
    </row>
    <row r="51" spans="1:14">
      <c r="A51" s="52" t="s">
        <v>231</v>
      </c>
    </row>
    <row r="52" spans="1:14">
      <c r="A52" s="52" t="s">
        <v>232</v>
      </c>
    </row>
    <row r="53" spans="1:14">
      <c r="A53" s="52" t="s">
        <v>233</v>
      </c>
    </row>
    <row r="54" spans="1:14" ht="10.199999999999999" customHeight="1">
      <c r="A54" s="52" t="s">
        <v>234</v>
      </c>
      <c r="K54" s="54"/>
      <c r="L54" s="54"/>
    </row>
    <row r="55" spans="1:14" ht="10.199999999999999" customHeight="1">
      <c r="A55" s="52"/>
      <c r="K55" s="54"/>
      <c r="L55" s="54"/>
    </row>
    <row r="56" spans="1:14">
      <c r="J56" s="160"/>
      <c r="K56" s="160" t="s">
        <v>45</v>
      </c>
    </row>
    <row r="58" spans="1:14">
      <c r="H58" s="162"/>
    </row>
  </sheetData>
  <pageMargins left="0.75" right="0.75" top="1" bottom="1" header="0.5" footer="0.5"/>
  <pageSetup scale="84" firstPageNumber="4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B37E-7AB4-41E3-B8A4-DB27FA3C7883}">
  <sheetPr>
    <pageSetUpPr fitToPage="1"/>
  </sheetPr>
  <dimension ref="A1:AT92"/>
  <sheetViews>
    <sheetView zoomScaleNormal="100" zoomScaleSheetLayoutView="100" workbookViewId="0"/>
  </sheetViews>
  <sheetFormatPr defaultRowHeight="10.199999999999999"/>
  <cols>
    <col min="1" max="1" width="62" customWidth="1"/>
    <col min="2" max="18" width="8.85546875" customWidth="1"/>
    <col min="19" max="19" width="12.42578125" customWidth="1"/>
  </cols>
  <sheetData>
    <row r="1" spans="1:44">
      <c r="A1" s="13" t="s">
        <v>6</v>
      </c>
      <c r="B1" s="14"/>
      <c r="C1" s="15"/>
      <c r="D1" s="14"/>
      <c r="E1" s="14"/>
      <c r="F1" s="14"/>
      <c r="G1" s="14"/>
      <c r="H1" s="14" t="s">
        <v>13</v>
      </c>
      <c r="I1" s="14"/>
      <c r="J1" s="14"/>
      <c r="K1" s="14"/>
      <c r="L1" s="14"/>
      <c r="M1" s="14"/>
      <c r="N1" s="14"/>
    </row>
    <row r="2" spans="1:44">
      <c r="A2" s="16" t="s">
        <v>14</v>
      </c>
      <c r="B2" s="17">
        <v>2006</v>
      </c>
      <c r="C2" s="18">
        <v>2007</v>
      </c>
      <c r="D2" s="19">
        <v>2008</v>
      </c>
      <c r="E2" s="19">
        <v>2009</v>
      </c>
      <c r="F2" s="19">
        <v>2010</v>
      </c>
      <c r="G2" s="19">
        <v>2011</v>
      </c>
      <c r="H2" s="19">
        <v>2012</v>
      </c>
      <c r="I2" s="19">
        <v>2013</v>
      </c>
      <c r="J2" s="19">
        <v>2014</v>
      </c>
      <c r="K2" s="19">
        <v>2015</v>
      </c>
      <c r="L2" s="19">
        <v>2016</v>
      </c>
      <c r="M2" s="19">
        <v>2017</v>
      </c>
      <c r="N2" s="19">
        <v>2018</v>
      </c>
      <c r="O2" s="20">
        <v>2019</v>
      </c>
      <c r="P2" s="20">
        <v>2020</v>
      </c>
      <c r="Q2" s="20">
        <v>2021</v>
      </c>
      <c r="R2" s="20">
        <v>2022</v>
      </c>
      <c r="S2" s="20" t="s">
        <v>15</v>
      </c>
    </row>
    <row r="3" spans="1:44">
      <c r="B3" s="21"/>
      <c r="C3" s="21"/>
      <c r="D3" s="21"/>
      <c r="E3" s="21"/>
      <c r="F3" s="21"/>
      <c r="I3" s="22" t="s">
        <v>16</v>
      </c>
      <c r="J3" s="21"/>
      <c r="K3" s="23"/>
      <c r="L3" s="23"/>
      <c r="M3" s="23"/>
      <c r="N3" s="23"/>
      <c r="O3" s="23"/>
      <c r="P3" s="23"/>
      <c r="Q3" s="23"/>
      <c r="R3" s="23"/>
    </row>
    <row r="4" spans="1:44" ht="10.199999999999999" customHeight="1">
      <c r="A4" s="24" t="s">
        <v>17</v>
      </c>
      <c r="D4" s="25"/>
      <c r="K4" s="26"/>
      <c r="L4" s="26"/>
      <c r="M4" s="26"/>
      <c r="N4" s="26"/>
      <c r="O4" s="26"/>
      <c r="P4" s="26"/>
      <c r="Q4" s="26"/>
      <c r="R4" s="26"/>
      <c r="S4" s="27"/>
    </row>
    <row r="5" spans="1:44" ht="10.199999999999999" customHeight="1">
      <c r="A5" s="28" t="s">
        <v>18</v>
      </c>
      <c r="B5" s="25">
        <v>222.251</v>
      </c>
      <c r="C5" s="25">
        <v>128.428</v>
      </c>
      <c r="D5" s="25">
        <v>181.36699999999999</v>
      </c>
      <c r="E5" s="25">
        <v>183.01499999999999</v>
      </c>
      <c r="F5" s="25">
        <v>185.96899999999999</v>
      </c>
      <c r="G5" s="25">
        <v>165</v>
      </c>
      <c r="H5" s="25">
        <v>165.34700000000001</v>
      </c>
      <c r="I5" s="25">
        <v>165.34700000000001</v>
      </c>
      <c r="J5" s="25">
        <v>165.34700000000001</v>
      </c>
      <c r="K5" s="25">
        <v>133.905</v>
      </c>
      <c r="L5" s="25">
        <v>132.791</v>
      </c>
      <c r="M5" s="25">
        <v>121.331</v>
      </c>
      <c r="N5" s="25">
        <v>123.306</v>
      </c>
      <c r="O5" s="29">
        <v>174.74100000000001</v>
      </c>
      <c r="P5" s="25">
        <v>120.283</v>
      </c>
      <c r="Q5" s="25">
        <v>115.349</v>
      </c>
      <c r="R5" s="25">
        <v>151.12799999999999</v>
      </c>
      <c r="S5" s="30">
        <v>137.08500000000001</v>
      </c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44" ht="10.199999999999999" customHeight="1">
      <c r="A6" s="28" t="s">
        <v>19</v>
      </c>
      <c r="B6" s="25">
        <v>199.88499999999999</v>
      </c>
      <c r="C6" s="25">
        <v>178.65700000000001</v>
      </c>
      <c r="D6" s="25">
        <v>205.36099999999999</v>
      </c>
      <c r="E6" s="25">
        <v>285.8</v>
      </c>
      <c r="F6" s="25">
        <v>138.82400000000001</v>
      </c>
      <c r="G6" s="25">
        <v>240</v>
      </c>
      <c r="H6" s="25">
        <v>165</v>
      </c>
      <c r="I6" s="25">
        <v>165</v>
      </c>
      <c r="J6" s="25">
        <v>165</v>
      </c>
      <c r="K6" s="25">
        <v>165</v>
      </c>
      <c r="L6" s="25">
        <v>165</v>
      </c>
      <c r="M6" s="25">
        <v>127.15</v>
      </c>
      <c r="N6" s="25">
        <v>104.453</v>
      </c>
      <c r="O6" s="29">
        <v>81.605000000000004</v>
      </c>
      <c r="P6" s="25">
        <v>101.995</v>
      </c>
      <c r="Q6" s="25">
        <v>155.96799999999999</v>
      </c>
      <c r="R6" s="25">
        <v>148.273</v>
      </c>
      <c r="S6" s="30">
        <v>122.601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44" ht="10.199999999999999" customHeight="1">
      <c r="A7" s="28" t="s">
        <v>20</v>
      </c>
      <c r="B7" s="25">
        <v>101.137</v>
      </c>
      <c r="C7" s="25">
        <v>99.427000000000007</v>
      </c>
      <c r="D7" s="25">
        <v>146.60499999999999</v>
      </c>
      <c r="E7" s="25">
        <v>121.1</v>
      </c>
      <c r="F7" s="25">
        <v>92.539000000000001</v>
      </c>
      <c r="G7" s="25">
        <v>165</v>
      </c>
      <c r="H7" s="25">
        <v>100</v>
      </c>
      <c r="I7" s="25">
        <v>115</v>
      </c>
      <c r="J7" s="25">
        <v>90</v>
      </c>
      <c r="K7" s="25">
        <v>58</v>
      </c>
      <c r="L7" s="25">
        <v>41.546999999999997</v>
      </c>
      <c r="M7" s="25">
        <v>44.128999999999998</v>
      </c>
      <c r="N7" s="25">
        <v>32.087000000000003</v>
      </c>
      <c r="O7" s="29">
        <v>35.040999999999997</v>
      </c>
      <c r="P7" s="25">
        <v>44.537999999999997</v>
      </c>
      <c r="Q7" s="25">
        <v>48.207999999999998</v>
      </c>
      <c r="R7" s="25">
        <v>49.698</v>
      </c>
      <c r="S7" s="30">
        <v>50</v>
      </c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44" ht="10.199999999999999" customHeight="1">
      <c r="A8" s="28" t="s">
        <v>21</v>
      </c>
      <c r="B8" s="25">
        <v>11.41</v>
      </c>
      <c r="C8" s="25">
        <v>9.3859999999999992</v>
      </c>
      <c r="D8" s="25">
        <v>17.876000000000001</v>
      </c>
      <c r="E8" s="25">
        <v>30.3</v>
      </c>
      <c r="F8" s="25">
        <v>21.734999999999999</v>
      </c>
      <c r="G8" s="25">
        <v>25</v>
      </c>
      <c r="H8" s="25">
        <v>20</v>
      </c>
      <c r="I8" s="25">
        <v>20</v>
      </c>
      <c r="J8" s="25">
        <v>20</v>
      </c>
      <c r="K8" s="25">
        <v>6.4359999999999999</v>
      </c>
      <c r="L8" s="25">
        <v>9.1440000000000001</v>
      </c>
      <c r="M8" s="25">
        <v>5.4009999999999998</v>
      </c>
      <c r="N8" s="25">
        <v>13.111000000000001</v>
      </c>
      <c r="O8" s="29">
        <v>16.442</v>
      </c>
      <c r="P8" s="25">
        <v>6.6440000000000001</v>
      </c>
      <c r="Q8" s="25">
        <v>6.1319999999999997</v>
      </c>
      <c r="R8" s="25">
        <v>6.5220000000000002</v>
      </c>
      <c r="S8" s="30">
        <v>7.7560000000000002</v>
      </c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44" ht="10.199999999999999" customHeight="1">
      <c r="A9" s="28" t="s">
        <v>22</v>
      </c>
      <c r="B9" s="25">
        <v>207.16900000000001</v>
      </c>
      <c r="C9" s="25">
        <v>201.679</v>
      </c>
      <c r="D9" s="25">
        <v>161.304</v>
      </c>
      <c r="E9" s="25">
        <v>285.70100000000002</v>
      </c>
      <c r="F9" s="25">
        <v>332.22</v>
      </c>
      <c r="G9" s="25">
        <v>325</v>
      </c>
      <c r="H9" s="25">
        <v>260.14499999999998</v>
      </c>
      <c r="I9" s="25">
        <v>299.82900000000001</v>
      </c>
      <c r="J9" s="25">
        <v>299.82900000000001</v>
      </c>
      <c r="K9" s="25">
        <v>363.76299999999998</v>
      </c>
      <c r="L9" s="25">
        <v>416.67399999999998</v>
      </c>
      <c r="M9" s="25">
        <v>405.93099999999998</v>
      </c>
      <c r="N9" s="25">
        <v>291.11500000000001</v>
      </c>
      <c r="O9" s="29">
        <v>343.57400000000001</v>
      </c>
      <c r="P9" s="25">
        <v>376.32900000000001</v>
      </c>
      <c r="Q9" s="25">
        <v>312.60500000000002</v>
      </c>
      <c r="R9" s="25">
        <v>353.14699999999999</v>
      </c>
      <c r="S9" s="31">
        <v>355.51799999999997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44" ht="10.199999999999999" customHeight="1">
      <c r="A10" s="28" t="s">
        <v>23</v>
      </c>
      <c r="B10" s="25">
        <v>78.2</v>
      </c>
      <c r="C10" s="25">
        <v>94.260999999999996</v>
      </c>
      <c r="D10" s="25">
        <v>72.483000000000004</v>
      </c>
      <c r="E10" s="25">
        <v>76.221000000000004</v>
      </c>
      <c r="F10" s="25">
        <v>73.968999999999994</v>
      </c>
      <c r="G10" s="25">
        <v>80</v>
      </c>
      <c r="H10" s="25">
        <v>81.571014000000005</v>
      </c>
      <c r="I10" s="25">
        <v>74.957148000000004</v>
      </c>
      <c r="J10" s="25">
        <v>74.957148000000004</v>
      </c>
      <c r="K10" s="25">
        <v>85.980258000000006</v>
      </c>
      <c r="L10" s="25">
        <v>94.798746000000008</v>
      </c>
      <c r="M10" s="25">
        <v>92.191000000000003</v>
      </c>
      <c r="N10" s="25">
        <v>66.754000000000005</v>
      </c>
      <c r="O10" s="29">
        <v>73.298000000000002</v>
      </c>
      <c r="P10" s="25">
        <v>72.289000000000001</v>
      </c>
      <c r="Q10" s="25">
        <v>43.173999999999999</v>
      </c>
      <c r="R10" s="25">
        <v>43.552999999999997</v>
      </c>
      <c r="S10" s="30">
        <v>71.122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spans="1:44" ht="10.199999999999999" customHeight="1">
      <c r="A11" s="28" t="s">
        <v>24</v>
      </c>
      <c r="B11" s="25">
        <v>36.084000000000003</v>
      </c>
      <c r="C11" s="25">
        <v>22.276</v>
      </c>
      <c r="D11" s="25">
        <v>24.164999999999999</v>
      </c>
      <c r="E11" s="25">
        <v>18.099</v>
      </c>
      <c r="F11" s="25">
        <v>21.658999999999999</v>
      </c>
      <c r="G11" s="25">
        <v>29.669</v>
      </c>
      <c r="H11" s="25">
        <v>20</v>
      </c>
      <c r="I11" s="25">
        <v>20</v>
      </c>
      <c r="J11" s="25">
        <v>20</v>
      </c>
      <c r="K11" s="25">
        <v>21.425999999999998</v>
      </c>
      <c r="L11" s="25">
        <v>20</v>
      </c>
      <c r="M11" s="25">
        <v>38.673000000000002</v>
      </c>
      <c r="N11" s="25">
        <v>58.430999999999997</v>
      </c>
      <c r="O11" s="29">
        <v>28.125</v>
      </c>
      <c r="P11" s="25">
        <v>16.265999999999998</v>
      </c>
      <c r="Q11" s="25">
        <v>16.343</v>
      </c>
      <c r="R11" s="25">
        <v>33.099000000000004</v>
      </c>
      <c r="S11" s="30">
        <v>34.442</v>
      </c>
      <c r="T11" s="25"/>
      <c r="U11" s="25"/>
      <c r="V11" s="25"/>
      <c r="W11" s="25"/>
      <c r="X11" s="25"/>
      <c r="Y11" s="25"/>
      <c r="Z11" s="25"/>
      <c r="AA11" s="25"/>
    </row>
    <row r="12" spans="1:44" s="36" customFormat="1" ht="10.199999999999999" customHeight="1">
      <c r="A12" s="32" t="s">
        <v>25</v>
      </c>
      <c r="B12" s="33">
        <v>14.4</v>
      </c>
      <c r="C12" s="33">
        <v>18.242999999999999</v>
      </c>
      <c r="D12" s="33">
        <v>22.2</v>
      </c>
      <c r="E12" s="33">
        <v>25.7</v>
      </c>
      <c r="F12" s="33">
        <v>20.646000000000001</v>
      </c>
      <c r="G12" s="33">
        <v>20.260000000000002</v>
      </c>
      <c r="H12" s="33">
        <v>18.710999999999999</v>
      </c>
      <c r="I12" s="33">
        <v>18.456</v>
      </c>
      <c r="J12" s="33">
        <v>19.027999999999999</v>
      </c>
      <c r="K12" s="33">
        <v>16.3</v>
      </c>
      <c r="L12" s="33">
        <v>14.71</v>
      </c>
      <c r="M12" s="33">
        <v>9.73</v>
      </c>
      <c r="N12" s="33">
        <v>13.629</v>
      </c>
      <c r="O12" s="34">
        <v>6.4459999999999997</v>
      </c>
      <c r="P12" s="33">
        <v>6.1639999999999997</v>
      </c>
      <c r="Q12" s="33">
        <v>4.9160000000000004</v>
      </c>
      <c r="R12" s="33">
        <v>5.9059999999999997</v>
      </c>
      <c r="S12" s="35">
        <v>11.516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44" ht="10.199999999999999" customHeight="1">
      <c r="A13" s="28" t="s">
        <v>26</v>
      </c>
      <c r="B13" s="25">
        <v>3009.826</v>
      </c>
      <c r="C13" s="25">
        <v>3085.2249999999999</v>
      </c>
      <c r="D13" s="25">
        <v>2484.5970000000002</v>
      </c>
      <c r="E13" s="25">
        <v>2860.5</v>
      </c>
      <c r="F13" s="25">
        <v>3405.78</v>
      </c>
      <c r="G13" s="25">
        <v>2675.0010000000002</v>
      </c>
      <c r="H13" s="25">
        <v>2589.6950000000002</v>
      </c>
      <c r="I13" s="25">
        <v>1654.972</v>
      </c>
      <c r="J13" s="25">
        <v>1165.01</v>
      </c>
      <c r="K13" s="25">
        <v>1854.818</v>
      </c>
      <c r="L13" s="25">
        <v>1686.8130000000001</v>
      </c>
      <c r="M13" s="25">
        <v>1710.954</v>
      </c>
      <c r="N13" s="25">
        <v>1995.434</v>
      </c>
      <c r="O13" s="29">
        <v>1775.316</v>
      </c>
      <c r="P13" s="25">
        <v>1852.675</v>
      </c>
      <c r="Q13" s="25">
        <v>2131.2330000000002</v>
      </c>
      <c r="R13" s="25">
        <v>1991.1479999999999</v>
      </c>
      <c r="S13" s="30">
        <v>1607.0719999999999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 ht="10.199999999999999" customHeight="1">
      <c r="A14" s="28" t="s">
        <v>27</v>
      </c>
      <c r="B14" s="25">
        <v>54.106000000000002</v>
      </c>
      <c r="C14" s="25">
        <v>59.9</v>
      </c>
      <c r="D14" s="25">
        <v>26.324999999999999</v>
      </c>
      <c r="E14" s="25">
        <v>111.1</v>
      </c>
      <c r="F14" s="25">
        <v>83.447000000000003</v>
      </c>
      <c r="G14" s="25">
        <v>60</v>
      </c>
      <c r="H14" s="25">
        <v>50</v>
      </c>
      <c r="I14" s="25">
        <v>50</v>
      </c>
      <c r="J14" s="25">
        <v>50</v>
      </c>
      <c r="K14" s="25">
        <v>50</v>
      </c>
      <c r="L14" s="25">
        <v>75.756</v>
      </c>
      <c r="M14" s="25">
        <v>90.813999999999993</v>
      </c>
      <c r="N14" s="25">
        <v>72.441999999999993</v>
      </c>
      <c r="O14" s="29">
        <v>41.530999999999999</v>
      </c>
      <c r="P14" s="25">
        <v>47.962000000000003</v>
      </c>
      <c r="Q14" s="25">
        <v>56.875999999999998</v>
      </c>
      <c r="R14" s="25">
        <v>63.933999999999997</v>
      </c>
      <c r="S14" s="30">
        <v>86.756</v>
      </c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44" ht="10.199999999999999" customHeight="1">
      <c r="A15" s="28" t="s">
        <v>28</v>
      </c>
      <c r="B15" s="25">
        <v>263.5</v>
      </c>
      <c r="C15" s="25">
        <v>149.19999999999999</v>
      </c>
      <c r="D15" s="25">
        <v>133</v>
      </c>
      <c r="E15" s="25">
        <v>171.8</v>
      </c>
      <c r="F15" s="25">
        <v>193.732</v>
      </c>
      <c r="G15" s="25">
        <v>299</v>
      </c>
      <c r="H15" s="25">
        <v>188</v>
      </c>
      <c r="I15" s="25">
        <v>140</v>
      </c>
      <c r="J15" s="25">
        <v>275</v>
      </c>
      <c r="K15" s="25">
        <v>267</v>
      </c>
      <c r="L15" s="25">
        <v>252.78300000000002</v>
      </c>
      <c r="M15" s="25">
        <v>294.80700000000002</v>
      </c>
      <c r="N15" s="25">
        <v>194.56799999999998</v>
      </c>
      <c r="O15" s="29">
        <v>157.93</v>
      </c>
      <c r="P15" s="25">
        <v>131.876</v>
      </c>
      <c r="Q15" s="25">
        <v>138.392</v>
      </c>
      <c r="R15" s="25">
        <v>169.55</v>
      </c>
      <c r="S15" s="30">
        <v>159.07300000000001</v>
      </c>
    </row>
    <row r="16" spans="1:44" ht="10.199999999999999" customHeight="1">
      <c r="A16" s="28" t="s">
        <v>29</v>
      </c>
      <c r="B16" s="25">
        <v>35.1</v>
      </c>
      <c r="C16" s="25">
        <v>27.076000000000001</v>
      </c>
      <c r="D16" s="25">
        <v>31.2</v>
      </c>
      <c r="E16" s="25">
        <v>47.5</v>
      </c>
      <c r="F16" s="25">
        <v>32.637999999999998</v>
      </c>
      <c r="G16" s="25">
        <v>35</v>
      </c>
      <c r="H16" s="25">
        <v>30</v>
      </c>
      <c r="I16" s="25">
        <v>30</v>
      </c>
      <c r="J16" s="25">
        <v>30</v>
      </c>
      <c r="K16" s="25">
        <v>39.029000000000003</v>
      </c>
      <c r="L16" s="25">
        <v>30.198</v>
      </c>
      <c r="M16" s="25">
        <v>23.69</v>
      </c>
      <c r="N16" s="25">
        <v>31.361999999999998</v>
      </c>
      <c r="O16" s="29">
        <v>25.111999999999998</v>
      </c>
      <c r="P16" s="25">
        <v>10</v>
      </c>
      <c r="Q16" s="25">
        <v>21.943000000000001</v>
      </c>
      <c r="R16" s="25">
        <v>23</v>
      </c>
      <c r="S16" s="30">
        <v>10.282999999999999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42" ht="10.199999999999999" customHeight="1">
      <c r="A17" s="37" t="s">
        <v>30</v>
      </c>
      <c r="B17" s="25">
        <f t="shared" ref="B17:I17" si="0">SUM(B5:B16)</f>
        <v>4233.0680000000011</v>
      </c>
      <c r="C17" s="25">
        <f t="shared" si="0"/>
        <v>4073.7579999999998</v>
      </c>
      <c r="D17" s="25">
        <f t="shared" si="0"/>
        <v>3506.4829999999997</v>
      </c>
      <c r="E17" s="25">
        <f t="shared" si="0"/>
        <v>4216.8359999999993</v>
      </c>
      <c r="F17" s="25">
        <f t="shared" si="0"/>
        <v>4603.1580000000004</v>
      </c>
      <c r="G17" s="25">
        <f t="shared" si="0"/>
        <v>4118.93</v>
      </c>
      <c r="H17" s="25">
        <f t="shared" si="0"/>
        <v>3688.4690140000002</v>
      </c>
      <c r="I17" s="25">
        <f t="shared" si="0"/>
        <v>2753.5611479999998</v>
      </c>
      <c r="J17" s="25">
        <f>SUM(J5:J16)</f>
        <v>2374.1711479999999</v>
      </c>
      <c r="K17" s="25">
        <f>SUM(K5:K16)</f>
        <v>3061.6572579999997</v>
      </c>
      <c r="L17" s="25">
        <f>SUM(L5:L16)</f>
        <v>2940.2147459999996</v>
      </c>
      <c r="M17" s="25">
        <f t="shared" ref="M17:P17" si="1">SUM(M5:M16)</f>
        <v>2964.8009999999999</v>
      </c>
      <c r="N17" s="25">
        <f t="shared" si="1"/>
        <v>2996.692</v>
      </c>
      <c r="O17" s="25">
        <f t="shared" si="1"/>
        <v>2759.1610000000001</v>
      </c>
      <c r="P17" s="25">
        <f t="shared" si="1"/>
        <v>2787.0210000000002</v>
      </c>
      <c r="Q17" s="25">
        <f>SUM(Q5:Q16)</f>
        <v>3051.1390000000001</v>
      </c>
      <c r="R17" s="25">
        <f>SUM(R5:R16)</f>
        <v>3038.9580000000001</v>
      </c>
      <c r="S17" s="38">
        <f>SUM(S5:S16)</f>
        <v>2653.2239999999997</v>
      </c>
    </row>
    <row r="18" spans="1:42" ht="10.199999999999999" customHeight="1">
      <c r="A18" s="24" t="s">
        <v>31</v>
      </c>
      <c r="B18" s="25"/>
      <c r="C18" s="25"/>
      <c r="D18" s="25"/>
      <c r="E18" s="25"/>
      <c r="F18" s="25"/>
      <c r="G18" s="25"/>
      <c r="H18" s="25"/>
      <c r="I18" s="25"/>
      <c r="J18" s="39"/>
      <c r="K18" s="39"/>
      <c r="L18" s="39"/>
      <c r="M18" s="39"/>
      <c r="N18" s="39"/>
      <c r="O18" s="40"/>
      <c r="S18" s="38"/>
    </row>
    <row r="19" spans="1:42" ht="10.199999999999999" customHeight="1">
      <c r="A19" s="37" t="s">
        <v>18</v>
      </c>
      <c r="B19" s="25">
        <v>914.86599999999999</v>
      </c>
      <c r="C19" s="25">
        <v>1182.492</v>
      </c>
      <c r="D19" s="25">
        <v>958.17700000000002</v>
      </c>
      <c r="E19" s="25">
        <v>1334.3969999999999</v>
      </c>
      <c r="F19" s="25">
        <v>1077.0050000000001</v>
      </c>
      <c r="G19" s="25">
        <v>1161.518</v>
      </c>
      <c r="H19" s="25">
        <v>1213.761</v>
      </c>
      <c r="I19" s="25">
        <v>1168.693</v>
      </c>
      <c r="J19" s="25">
        <v>1266.9359999999999</v>
      </c>
      <c r="K19" s="25">
        <v>1149.0650000000001</v>
      </c>
      <c r="L19" s="25">
        <v>1036.2339999999999</v>
      </c>
      <c r="M19" s="25">
        <v>988.02099999999996</v>
      </c>
      <c r="N19" s="25">
        <v>996.13099999999997</v>
      </c>
      <c r="O19" s="25">
        <v>1060.9949999999999</v>
      </c>
      <c r="P19" s="25">
        <v>980.173</v>
      </c>
      <c r="Q19" s="25">
        <v>1178.9169999999999</v>
      </c>
      <c r="R19" s="25">
        <v>995.154</v>
      </c>
      <c r="S19" s="30">
        <v>936.96500000000003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42" ht="10.199999999999999" customHeight="1">
      <c r="A20" s="37" t="s">
        <v>19</v>
      </c>
      <c r="B20" s="25">
        <v>43.093000000000004</v>
      </c>
      <c r="C20" s="25">
        <v>45.188000000000002</v>
      </c>
      <c r="D20" s="25">
        <v>43.484999999999999</v>
      </c>
      <c r="E20" s="25">
        <v>37.045999999999999</v>
      </c>
      <c r="F20" s="25">
        <v>47.564999999999998</v>
      </c>
      <c r="G20" s="25">
        <v>45.753999999999998</v>
      </c>
      <c r="H20" s="25">
        <v>60.045999999999999</v>
      </c>
      <c r="I20" s="25">
        <v>42.076999999999998</v>
      </c>
      <c r="J20" s="25">
        <v>38.81</v>
      </c>
      <c r="K20" s="25">
        <v>82.834999999999994</v>
      </c>
      <c r="L20" s="25">
        <v>73.001000000000005</v>
      </c>
      <c r="M20" s="25">
        <v>62.468000000000004</v>
      </c>
      <c r="N20" s="25">
        <v>64.352000000000004</v>
      </c>
      <c r="O20" s="25">
        <v>54.213999999999999</v>
      </c>
      <c r="P20" s="25">
        <v>51.293999999999997</v>
      </c>
      <c r="Q20" s="25">
        <v>155.46600000000001</v>
      </c>
      <c r="R20" s="25">
        <v>179.952</v>
      </c>
      <c r="S20" s="30">
        <v>215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42" ht="10.199999999999999" customHeight="1">
      <c r="A21" s="37" t="s">
        <v>20</v>
      </c>
      <c r="B21" s="25">
        <v>1.3180000000000001</v>
      </c>
      <c r="C21" s="25">
        <v>5.0000000000000001E-3</v>
      </c>
      <c r="D21" s="25">
        <v>9.6000000000000002E-2</v>
      </c>
      <c r="E21" s="25">
        <v>0.1</v>
      </c>
      <c r="F21" s="25">
        <v>0.20200000000000001</v>
      </c>
      <c r="G21" s="25">
        <v>10.347</v>
      </c>
      <c r="H21" s="25">
        <v>19.917000000000002</v>
      </c>
      <c r="I21" s="25">
        <v>31.952999999999999</v>
      </c>
      <c r="J21" s="25">
        <v>17.423999999999999</v>
      </c>
      <c r="K21" s="25">
        <v>6.617</v>
      </c>
      <c r="L21" s="25">
        <v>0.122</v>
      </c>
      <c r="M21" s="25">
        <v>0.161</v>
      </c>
      <c r="N21" s="25">
        <v>4.2999999999999997E-2</v>
      </c>
      <c r="O21" s="25">
        <v>0.311</v>
      </c>
      <c r="P21" s="25">
        <v>21.364999999999998</v>
      </c>
      <c r="Q21" s="25">
        <v>24.878</v>
      </c>
      <c r="R21" s="25">
        <v>15.945</v>
      </c>
      <c r="S21" s="30">
        <v>20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42" ht="10.199999999999999" customHeight="1">
      <c r="A22" s="37" t="s">
        <v>21</v>
      </c>
      <c r="B22" s="25">
        <v>8.7460000000000004</v>
      </c>
      <c r="C22" s="25">
        <v>6.1740000000000004</v>
      </c>
      <c r="D22" s="25">
        <v>15.401</v>
      </c>
      <c r="E22" s="25">
        <v>15.920999999999999</v>
      </c>
      <c r="F22" s="25">
        <v>13.597</v>
      </c>
      <c r="G22" s="25">
        <v>13.686999999999999</v>
      </c>
      <c r="H22" s="25">
        <v>14.477</v>
      </c>
      <c r="I22" s="25">
        <v>16.064</v>
      </c>
      <c r="J22" s="25">
        <v>13.725</v>
      </c>
      <c r="K22" s="25">
        <v>11.225</v>
      </c>
      <c r="L22" s="25">
        <v>11.01</v>
      </c>
      <c r="M22" s="25">
        <v>16.306000000000001</v>
      </c>
      <c r="N22" s="25">
        <v>13.459</v>
      </c>
      <c r="O22" s="25">
        <v>11.680999999999999</v>
      </c>
      <c r="P22" s="25">
        <v>14.297000000000001</v>
      </c>
      <c r="Q22" s="25">
        <v>24.526</v>
      </c>
      <c r="R22" s="25">
        <v>37.262999999999998</v>
      </c>
      <c r="S22" s="30">
        <v>45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42" ht="10.199999999999999" customHeight="1">
      <c r="A23" s="37" t="s">
        <v>32</v>
      </c>
      <c r="B23" s="25">
        <v>577.63599999999997</v>
      </c>
      <c r="C23" s="25">
        <v>582.66099999999994</v>
      </c>
      <c r="D23" s="25">
        <v>608.928</v>
      </c>
      <c r="E23" s="25">
        <v>591.24300000000005</v>
      </c>
      <c r="F23" s="25">
        <v>640.40599999999995</v>
      </c>
      <c r="G23" s="25">
        <v>696.05600000000004</v>
      </c>
      <c r="H23" s="25">
        <v>653.46799999999996</v>
      </c>
      <c r="I23" s="25">
        <v>686.72199999999998</v>
      </c>
      <c r="J23" s="25">
        <v>684.03300000000002</v>
      </c>
      <c r="K23" s="25">
        <v>728.57399999999996</v>
      </c>
      <c r="L23" s="33">
        <v>695.90899999999999</v>
      </c>
      <c r="M23" s="33">
        <v>709.97199999999998</v>
      </c>
      <c r="N23" s="33">
        <v>783.81799999999998</v>
      </c>
      <c r="O23" s="33">
        <v>875.51199999999994</v>
      </c>
      <c r="P23" s="33">
        <v>859.40300000000002</v>
      </c>
      <c r="Q23" s="33">
        <v>903.72900000000004</v>
      </c>
      <c r="R23" s="33">
        <v>817.20399999999995</v>
      </c>
      <c r="S23" s="30">
        <v>771.61800000000005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</row>
    <row r="24" spans="1:42" ht="10.199999999999999" customHeight="1">
      <c r="A24" s="37" t="s">
        <v>22</v>
      </c>
      <c r="B24" s="25">
        <v>1548.4960000000001</v>
      </c>
      <c r="C24" s="25">
        <v>2098.1179999999999</v>
      </c>
      <c r="D24" s="25">
        <v>2283.8649999999998</v>
      </c>
      <c r="E24" s="25">
        <v>2192.3850000000002</v>
      </c>
      <c r="F24" s="25">
        <v>2160.14</v>
      </c>
      <c r="G24" s="25">
        <v>2275.2669999999998</v>
      </c>
      <c r="H24" s="25">
        <v>2849.8719999999998</v>
      </c>
      <c r="I24" s="25">
        <v>2689.76</v>
      </c>
      <c r="J24" s="25">
        <v>2519.4270000000001</v>
      </c>
      <c r="K24" s="25">
        <v>2881.8159999999998</v>
      </c>
      <c r="L24" s="25">
        <v>3012.76</v>
      </c>
      <c r="M24" s="25">
        <v>3365.3150000000001</v>
      </c>
      <c r="N24" s="25">
        <v>3365.1080000000002</v>
      </c>
      <c r="O24" s="25">
        <v>3312.5039999999999</v>
      </c>
      <c r="P24" s="25">
        <v>3475.4409999999998</v>
      </c>
      <c r="Q24" s="25">
        <v>3500.5920000000001</v>
      </c>
      <c r="R24" s="25">
        <v>4160.5069999999996</v>
      </c>
      <c r="S24" s="30">
        <v>4188.7830000000004</v>
      </c>
      <c r="T24" s="41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42" ht="10.199999999999999" customHeight="1">
      <c r="A25" s="37" t="s">
        <v>23</v>
      </c>
      <c r="B25" s="25">
        <v>658.125</v>
      </c>
      <c r="C25" s="25">
        <v>504.59199999999998</v>
      </c>
      <c r="D25" s="25">
        <v>744.09100000000001</v>
      </c>
      <c r="E25" s="25">
        <v>664.94500000000005</v>
      </c>
      <c r="F25" s="25">
        <v>630.62800000000004</v>
      </c>
      <c r="G25" s="25">
        <v>671.07899999999995</v>
      </c>
      <c r="H25" s="25">
        <v>604.48800000000006</v>
      </c>
      <c r="I25" s="25">
        <v>593.22900000000004</v>
      </c>
      <c r="J25" s="25">
        <v>672.702</v>
      </c>
      <c r="K25" s="25">
        <v>782.70899999999995</v>
      </c>
      <c r="L25" s="25">
        <v>796.21600000000001</v>
      </c>
      <c r="M25" s="25">
        <v>830.66899999999998</v>
      </c>
      <c r="N25" s="25">
        <v>721.41200000000003</v>
      </c>
      <c r="O25" s="25">
        <v>829.745</v>
      </c>
      <c r="P25" s="25">
        <v>833.39800000000002</v>
      </c>
      <c r="Q25" s="25">
        <v>744.21</v>
      </c>
      <c r="R25" s="25">
        <v>792.90499999999997</v>
      </c>
      <c r="S25" s="30">
        <v>837.75699999999995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42" ht="10.199999999999999" customHeight="1">
      <c r="A26" s="28" t="s">
        <v>24</v>
      </c>
      <c r="B26" s="25">
        <v>104.623</v>
      </c>
      <c r="C26" s="25">
        <v>75.546000000000006</v>
      </c>
      <c r="D26" s="25">
        <v>54.305</v>
      </c>
      <c r="E26" s="25">
        <v>73.183999999999997</v>
      </c>
      <c r="F26" s="25">
        <v>60.012</v>
      </c>
      <c r="G26" s="25">
        <v>28.29</v>
      </c>
      <c r="H26" s="25">
        <v>10.359</v>
      </c>
      <c r="I26" s="25">
        <v>55.265000000000001</v>
      </c>
      <c r="J26" s="25">
        <v>30.173999999999999</v>
      </c>
      <c r="K26" s="25">
        <v>93.313999999999993</v>
      </c>
      <c r="L26" s="25">
        <v>40.445</v>
      </c>
      <c r="M26" s="25">
        <v>71.353999999999999</v>
      </c>
      <c r="N26" s="25">
        <v>58.844000000000001</v>
      </c>
      <c r="O26" s="25">
        <v>3.3170000000000002</v>
      </c>
      <c r="P26" s="25">
        <v>27.617999999999999</v>
      </c>
      <c r="Q26" s="25">
        <v>78.870999999999995</v>
      </c>
      <c r="R26" s="25">
        <v>62.305</v>
      </c>
      <c r="S26" s="30">
        <v>40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42" ht="10.199999999999999" customHeight="1">
      <c r="A27" s="37" t="s">
        <v>28</v>
      </c>
      <c r="B27" s="25">
        <v>1569.883</v>
      </c>
      <c r="C27" s="25">
        <v>2241.0819999999999</v>
      </c>
      <c r="D27" s="25">
        <v>2315.7159999999999</v>
      </c>
      <c r="E27" s="25">
        <v>2353.2570000000001</v>
      </c>
      <c r="F27" s="25">
        <v>3132.0990000000002</v>
      </c>
      <c r="G27" s="25">
        <v>3289.096</v>
      </c>
      <c r="H27" s="25">
        <v>2760.8620000000001</v>
      </c>
      <c r="I27" s="25">
        <v>3385.7269999999999</v>
      </c>
      <c r="J27" s="25">
        <v>3691.9279999999999</v>
      </c>
      <c r="K27" s="25">
        <v>3962.0569999999998</v>
      </c>
      <c r="L27" s="30">
        <v>4410.2439999999997</v>
      </c>
      <c r="M27" s="30">
        <v>4083.0529999999999</v>
      </c>
      <c r="N27" s="30">
        <v>3911.4110000000001</v>
      </c>
      <c r="O27" s="30">
        <v>4029.0050000000001</v>
      </c>
      <c r="P27" s="30">
        <v>4117.1210000000001</v>
      </c>
      <c r="Q27" s="30">
        <v>4418.5820000000003</v>
      </c>
      <c r="R27" s="25">
        <v>6271.326</v>
      </c>
      <c r="S27" s="30">
        <v>7087.8620000000001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42" s="36" customFormat="1" ht="10.199999999999999" customHeight="1">
      <c r="A28" s="32" t="s">
        <v>25</v>
      </c>
      <c r="B28" s="33">
        <v>58.459000000000003</v>
      </c>
      <c r="C28" s="33">
        <v>62.825000000000003</v>
      </c>
      <c r="D28" s="33">
        <v>38.417999999999999</v>
      </c>
      <c r="E28" s="33">
        <v>45.764000000000003</v>
      </c>
      <c r="F28" s="33">
        <v>56.512</v>
      </c>
      <c r="G28" s="33">
        <v>66.042000000000002</v>
      </c>
      <c r="H28" s="33">
        <v>67.686000000000007</v>
      </c>
      <c r="I28" s="33">
        <v>60.656999999999996</v>
      </c>
      <c r="J28" s="33">
        <v>46.548000000000002</v>
      </c>
      <c r="K28" s="33">
        <v>32.020000000000003</v>
      </c>
      <c r="L28" s="33">
        <v>29.338000000000001</v>
      </c>
      <c r="M28" s="33">
        <v>30.728999999999999</v>
      </c>
      <c r="N28" s="33">
        <v>36.79</v>
      </c>
      <c r="O28" s="33">
        <v>38.238</v>
      </c>
      <c r="P28" s="33">
        <v>42.158000000000001</v>
      </c>
      <c r="Q28" s="33">
        <v>86.421000000000006</v>
      </c>
      <c r="R28" s="33">
        <v>160.19499999999999</v>
      </c>
      <c r="S28" s="35">
        <v>150.19499999999999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33"/>
      <c r="AN28" s="33"/>
    </row>
    <row r="29" spans="1:42" ht="10.199999999999999" customHeight="1">
      <c r="A29" s="37" t="s">
        <v>33</v>
      </c>
      <c r="B29" s="25">
        <v>26.481000000000002</v>
      </c>
      <c r="C29" s="25">
        <v>27.806000000000001</v>
      </c>
      <c r="D29" s="25">
        <v>23.614000000000001</v>
      </c>
      <c r="E29" s="25">
        <v>31.416</v>
      </c>
      <c r="F29" s="25">
        <v>27.768000000000001</v>
      </c>
      <c r="G29" s="25">
        <v>27.526</v>
      </c>
      <c r="H29" s="25">
        <v>29.381</v>
      </c>
      <c r="I29" s="25">
        <v>28.899000000000001</v>
      </c>
      <c r="J29" s="25">
        <v>33.844999999999999</v>
      </c>
      <c r="K29" s="25">
        <v>33.853000000000002</v>
      </c>
      <c r="L29" s="25">
        <v>38.393999999999998</v>
      </c>
      <c r="M29" s="25">
        <v>41.999000000000002</v>
      </c>
      <c r="N29" s="25">
        <v>42.418999999999997</v>
      </c>
      <c r="O29" s="25">
        <v>46.863</v>
      </c>
      <c r="P29" s="25">
        <v>51.027999999999999</v>
      </c>
      <c r="Q29" s="25">
        <v>56.502000000000002</v>
      </c>
      <c r="R29" s="25">
        <v>46.695999999999998</v>
      </c>
      <c r="S29" s="30">
        <v>40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42" ht="10.199999999999999" customHeight="1">
      <c r="A30" s="37" t="s">
        <v>26</v>
      </c>
      <c r="B30" s="25">
        <v>37.472999999999999</v>
      </c>
      <c r="C30" s="25">
        <v>65.355000000000004</v>
      </c>
      <c r="D30" s="25">
        <v>89.576999999999998</v>
      </c>
      <c r="E30" s="25">
        <v>102.58</v>
      </c>
      <c r="F30" s="25">
        <v>159.005</v>
      </c>
      <c r="G30" s="25">
        <v>149.136</v>
      </c>
      <c r="H30" s="25">
        <v>195.59</v>
      </c>
      <c r="I30" s="25">
        <v>165.03899999999999</v>
      </c>
      <c r="J30" s="25">
        <v>264.32100000000003</v>
      </c>
      <c r="K30" s="25">
        <v>286.553</v>
      </c>
      <c r="L30" s="25">
        <v>318.71100000000001</v>
      </c>
      <c r="M30" s="25">
        <v>335.3</v>
      </c>
      <c r="N30" s="25">
        <v>397.262</v>
      </c>
      <c r="O30" s="25">
        <v>319.93</v>
      </c>
      <c r="P30" s="25">
        <v>301.58199999999999</v>
      </c>
      <c r="Q30" s="25">
        <v>303.28800000000001</v>
      </c>
      <c r="R30" s="25">
        <v>375.69900000000001</v>
      </c>
      <c r="S30" s="30">
        <v>450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42" ht="10.199999999999999" customHeight="1">
      <c r="A31" s="37" t="s">
        <v>27</v>
      </c>
      <c r="B31" s="25">
        <v>155.797</v>
      </c>
      <c r="C31" s="25">
        <v>103.49299999999999</v>
      </c>
      <c r="D31" s="25">
        <v>67.033000000000001</v>
      </c>
      <c r="E31" s="25">
        <v>48.64</v>
      </c>
      <c r="F31" s="25">
        <v>102.559</v>
      </c>
      <c r="G31" s="25">
        <v>162.607</v>
      </c>
      <c r="H31" s="25">
        <v>71.561000000000007</v>
      </c>
      <c r="I31" s="25">
        <v>76.427000000000007</v>
      </c>
      <c r="J31" s="25">
        <v>176.88200000000001</v>
      </c>
      <c r="K31" s="25">
        <v>92.754000000000005</v>
      </c>
      <c r="L31" s="25">
        <v>119.834</v>
      </c>
      <c r="M31" s="25">
        <v>160.809</v>
      </c>
      <c r="N31" s="25">
        <v>131.464</v>
      </c>
      <c r="O31" s="25">
        <v>372.44</v>
      </c>
      <c r="P31" s="25">
        <v>294.58800000000002</v>
      </c>
      <c r="Q31" s="25">
        <v>450.18200000000002</v>
      </c>
      <c r="R31" s="30">
        <v>335.96100000000001</v>
      </c>
      <c r="S31" s="30">
        <v>350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42" ht="10.199999999999999" customHeight="1">
      <c r="A32" s="37" t="s">
        <v>29</v>
      </c>
      <c r="B32" s="25">
        <v>6.085</v>
      </c>
      <c r="C32" s="25">
        <v>27.555</v>
      </c>
      <c r="D32" s="25">
        <v>32.780999999999999</v>
      </c>
      <c r="E32" s="25">
        <v>27.867000000000001</v>
      </c>
      <c r="F32" s="25">
        <v>22.629000000000001</v>
      </c>
      <c r="G32" s="25">
        <v>47.323</v>
      </c>
      <c r="H32" s="25">
        <v>49.67</v>
      </c>
      <c r="I32" s="25">
        <v>50.917000000000002</v>
      </c>
      <c r="J32" s="25">
        <v>45.465000000000003</v>
      </c>
      <c r="K32" s="25">
        <v>59.329000000000001</v>
      </c>
      <c r="L32" s="25">
        <v>67.442999999999998</v>
      </c>
      <c r="M32" s="25">
        <v>44.406999999999996</v>
      </c>
      <c r="N32" s="25">
        <v>15.816000000000001</v>
      </c>
      <c r="O32" s="25">
        <v>20.379000000000001</v>
      </c>
      <c r="P32" s="25">
        <v>23.274000000000001</v>
      </c>
      <c r="Q32" s="25">
        <v>67.766999999999996</v>
      </c>
      <c r="R32" s="42">
        <v>45.078000000000003</v>
      </c>
      <c r="S32" s="30">
        <v>35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46" ht="10.199999999999999" customHeight="1">
      <c r="A33" s="37" t="s">
        <v>34</v>
      </c>
      <c r="B33" s="25">
        <f t="shared" ref="B33:S33" si="2">SUM(B19:B32)</f>
        <v>5711.0809999999992</v>
      </c>
      <c r="C33" s="25">
        <f t="shared" si="2"/>
        <v>7022.8919999999998</v>
      </c>
      <c r="D33" s="25">
        <f t="shared" si="2"/>
        <v>7275.4870000000001</v>
      </c>
      <c r="E33" s="25">
        <f t="shared" si="2"/>
        <v>7518.7450000000017</v>
      </c>
      <c r="F33" s="25">
        <f t="shared" si="2"/>
        <v>8130.1269999999995</v>
      </c>
      <c r="G33" s="25">
        <f t="shared" si="2"/>
        <v>8643.7279999999992</v>
      </c>
      <c r="H33" s="25">
        <f t="shared" si="2"/>
        <v>8601.137999999999</v>
      </c>
      <c r="I33" s="25">
        <f t="shared" si="2"/>
        <v>9051.4290000000001</v>
      </c>
      <c r="J33" s="25">
        <f t="shared" si="2"/>
        <v>9502.2199999999993</v>
      </c>
      <c r="K33" s="25">
        <f t="shared" si="2"/>
        <v>10202.721</v>
      </c>
      <c r="L33" s="25">
        <f t="shared" si="2"/>
        <v>10649.660999999998</v>
      </c>
      <c r="M33" s="25">
        <f t="shared" si="2"/>
        <v>10740.562999999996</v>
      </c>
      <c r="N33" s="25">
        <f t="shared" si="2"/>
        <v>10538.329000000003</v>
      </c>
      <c r="O33" s="25">
        <f t="shared" si="2"/>
        <v>10975.134</v>
      </c>
      <c r="P33" s="25">
        <f t="shared" si="2"/>
        <v>11092.74</v>
      </c>
      <c r="Q33" s="25">
        <f t="shared" si="2"/>
        <v>11993.931000000002</v>
      </c>
      <c r="R33" s="25">
        <f t="shared" si="2"/>
        <v>14296.189999999999</v>
      </c>
      <c r="S33" s="38">
        <f t="shared" si="2"/>
        <v>15168.18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46" ht="10.199999999999999" customHeight="1">
      <c r="A34" s="24" t="s">
        <v>35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S34" s="38"/>
    </row>
    <row r="35" spans="1:46" ht="10.199999999999999" customHeight="1">
      <c r="A35" s="28" t="s">
        <v>19</v>
      </c>
      <c r="B35" s="25">
        <v>2560.2550000000001</v>
      </c>
      <c r="C35" s="25">
        <v>2506.84</v>
      </c>
      <c r="D35" s="25">
        <v>2418.4560000000001</v>
      </c>
      <c r="E35" s="25">
        <v>2485.1489999999999</v>
      </c>
      <c r="F35" s="25">
        <v>3650</v>
      </c>
      <c r="G35" s="25">
        <v>3625</v>
      </c>
      <c r="H35" s="25">
        <v>3685</v>
      </c>
      <c r="I35" s="25">
        <v>3890</v>
      </c>
      <c r="J35" s="25">
        <v>4740</v>
      </c>
      <c r="K35" s="25">
        <v>5300</v>
      </c>
      <c r="L35" s="25">
        <v>5850</v>
      </c>
      <c r="M35" s="25">
        <v>6066.1379999999999</v>
      </c>
      <c r="N35" s="25">
        <v>5764.6880000000001</v>
      </c>
      <c r="O35" s="25">
        <v>5394.1009999999997</v>
      </c>
      <c r="P35" s="25">
        <v>5723.7129999999997</v>
      </c>
      <c r="Q35" s="25">
        <v>6088.0839999999998</v>
      </c>
      <c r="R35" s="42">
        <v>6078.7960000000003</v>
      </c>
      <c r="S35" s="30">
        <v>6080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46" ht="10.199999999999999" customHeight="1">
      <c r="A36" s="28" t="s">
        <v>20</v>
      </c>
      <c r="B36" s="25">
        <v>848.70299999999997</v>
      </c>
      <c r="C36" s="25">
        <v>856.28399999999999</v>
      </c>
      <c r="D36" s="25">
        <v>668.67899999999997</v>
      </c>
      <c r="E36" s="25">
        <v>617.29</v>
      </c>
      <c r="F36" s="25">
        <v>835</v>
      </c>
      <c r="G36" s="25">
        <v>755</v>
      </c>
      <c r="H36" s="25">
        <v>800</v>
      </c>
      <c r="I36" s="25">
        <v>630</v>
      </c>
      <c r="J36" s="25">
        <v>610</v>
      </c>
      <c r="K36" s="25">
        <v>465</v>
      </c>
      <c r="L36" s="43">
        <v>541.625</v>
      </c>
      <c r="M36" s="43">
        <v>561.30100000000004</v>
      </c>
      <c r="N36" s="25">
        <v>455.77300000000002</v>
      </c>
      <c r="O36" s="25">
        <v>481.34800000000001</v>
      </c>
      <c r="P36" s="25">
        <v>399.91800000000001</v>
      </c>
      <c r="Q36" s="25">
        <v>430</v>
      </c>
      <c r="R36" s="25">
        <v>365.27800000000002</v>
      </c>
      <c r="S36" s="25">
        <v>370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</row>
    <row r="37" spans="1:46" ht="10.199999999999999" customHeight="1">
      <c r="A37" s="28" t="s">
        <v>21</v>
      </c>
      <c r="B37" s="25">
        <v>801.06100000000004</v>
      </c>
      <c r="C37" s="25">
        <v>875.86500000000001</v>
      </c>
      <c r="D37" s="25">
        <v>863.85799999999995</v>
      </c>
      <c r="E37" s="25">
        <v>835.19600000000003</v>
      </c>
      <c r="F37" s="25">
        <v>849.58399999999995</v>
      </c>
      <c r="G37" s="25">
        <v>868.11500000000001</v>
      </c>
      <c r="H37" s="25">
        <v>866.95399999999995</v>
      </c>
      <c r="I37" s="25">
        <v>857.476</v>
      </c>
      <c r="J37" s="25">
        <v>902.101</v>
      </c>
      <c r="K37" s="25">
        <v>925.16099999999994</v>
      </c>
      <c r="L37" s="44">
        <v>952.94500000000005</v>
      </c>
      <c r="M37" s="44">
        <v>977.42600000000004</v>
      </c>
      <c r="N37" s="44">
        <v>1019.621</v>
      </c>
      <c r="O37" s="44">
        <v>1061.3530000000001</v>
      </c>
      <c r="P37" s="44">
        <v>1051.752</v>
      </c>
      <c r="Q37" s="44">
        <v>1024.5360000000001</v>
      </c>
      <c r="R37" s="44">
        <v>1019.5549999999999</v>
      </c>
      <c r="S37" s="30">
        <v>1035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46" ht="10.199999999999999" customHeight="1">
      <c r="A38" s="37" t="s">
        <v>32</v>
      </c>
      <c r="B38" s="25">
        <v>2.2050000000000001</v>
      </c>
      <c r="C38" s="25">
        <v>4.4089999999999998</v>
      </c>
      <c r="D38" s="25">
        <v>4.2480000000000002</v>
      </c>
      <c r="E38" s="25">
        <v>6.12</v>
      </c>
      <c r="F38" s="25">
        <v>11.016</v>
      </c>
      <c r="G38" s="25">
        <v>12.852</v>
      </c>
      <c r="H38" s="25">
        <v>22.643999999999998</v>
      </c>
      <c r="I38" s="25">
        <v>22.95</v>
      </c>
      <c r="J38" s="25">
        <v>17.655999999999999</v>
      </c>
      <c r="K38" s="25">
        <v>30.905999999999999</v>
      </c>
      <c r="L38" s="33">
        <v>29.896000000000001</v>
      </c>
      <c r="M38" s="33">
        <v>30.905999999999999</v>
      </c>
      <c r="N38" s="33">
        <v>10.943</v>
      </c>
      <c r="O38" s="33">
        <v>25.902999999999999</v>
      </c>
      <c r="P38" s="33">
        <v>15.82</v>
      </c>
      <c r="Q38" s="33">
        <v>20.747</v>
      </c>
      <c r="R38" s="45">
        <v>20.224</v>
      </c>
      <c r="S38" s="30">
        <v>22.045999999999999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46" ht="10.199999999999999" customHeight="1">
      <c r="A39" s="28" t="s">
        <v>24</v>
      </c>
      <c r="B39" s="25">
        <v>166.45</v>
      </c>
      <c r="C39" s="25">
        <v>158.14400000000001</v>
      </c>
      <c r="D39" s="25">
        <v>142.666</v>
      </c>
      <c r="E39" s="25">
        <v>139.90299999999999</v>
      </c>
      <c r="F39" s="25">
        <v>190.11</v>
      </c>
      <c r="G39" s="25">
        <v>188.47900000000001</v>
      </c>
      <c r="H39" s="25">
        <v>210.702</v>
      </c>
      <c r="I39" s="25">
        <v>209.80799999999999</v>
      </c>
      <c r="J39" s="25">
        <v>214.041</v>
      </c>
      <c r="K39" s="25">
        <v>226.21899999999999</v>
      </c>
      <c r="L39" s="44">
        <v>283.68900000000002</v>
      </c>
      <c r="M39" s="44">
        <v>231.74799999999999</v>
      </c>
      <c r="N39" s="25">
        <v>219.334</v>
      </c>
      <c r="O39" s="25">
        <v>254.10900000000001</v>
      </c>
      <c r="P39" s="25">
        <v>282.50299999999999</v>
      </c>
      <c r="Q39" s="25">
        <v>283.73599999999999</v>
      </c>
      <c r="R39" s="25">
        <v>264.87599999999998</v>
      </c>
      <c r="S39" s="30">
        <v>223</v>
      </c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</row>
    <row r="40" spans="1:46" ht="10.199999999999999" customHeight="1">
      <c r="A40" s="28" t="s">
        <v>28</v>
      </c>
      <c r="B40" s="25">
        <v>932.35799999999995</v>
      </c>
      <c r="C40" s="25">
        <v>1014.749</v>
      </c>
      <c r="D40" s="25">
        <v>1103.097</v>
      </c>
      <c r="E40" s="25">
        <v>1072.395</v>
      </c>
      <c r="F40" s="25">
        <v>1135.846</v>
      </c>
      <c r="G40" s="25">
        <v>1098.921</v>
      </c>
      <c r="H40" s="25">
        <v>1273.124</v>
      </c>
      <c r="I40" s="25">
        <v>1560.683</v>
      </c>
      <c r="J40" s="25">
        <v>1552.3150000000001</v>
      </c>
      <c r="K40" s="25">
        <v>1587.894</v>
      </c>
      <c r="L40" s="44">
        <v>1751.6469999999999</v>
      </c>
      <c r="M40" s="44">
        <v>1654.492</v>
      </c>
      <c r="N40" s="25">
        <v>1531.4369999999999</v>
      </c>
      <c r="O40" s="25">
        <v>1810.0920000000001</v>
      </c>
      <c r="P40" s="25">
        <v>1787.7819999999999</v>
      </c>
      <c r="Q40" s="25">
        <v>1475.2470000000001</v>
      </c>
      <c r="R40" s="42">
        <v>1788.2819999999999</v>
      </c>
      <c r="S40" s="30">
        <v>1832</v>
      </c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46" s="36" customFormat="1" ht="10.199999999999999" customHeight="1">
      <c r="A41" s="32" t="s">
        <v>25</v>
      </c>
      <c r="B41" s="33">
        <v>68.887</v>
      </c>
      <c r="C41" s="33">
        <v>67.968000000000004</v>
      </c>
      <c r="D41" s="33">
        <v>105.262</v>
      </c>
      <c r="E41" s="33">
        <v>95.058000000000007</v>
      </c>
      <c r="F41" s="33">
        <v>82.251999999999995</v>
      </c>
      <c r="G41" s="33">
        <v>64.054000000000002</v>
      </c>
      <c r="H41" s="33">
        <v>62.527999999999999</v>
      </c>
      <c r="I41" s="33">
        <v>73.081000000000003</v>
      </c>
      <c r="J41" s="33">
        <v>71.031000000000006</v>
      </c>
      <c r="K41" s="33">
        <v>79.204999999999998</v>
      </c>
      <c r="L41" s="33">
        <v>76.822999999999993</v>
      </c>
      <c r="M41" s="33">
        <v>65.811999999999998</v>
      </c>
      <c r="N41" s="33">
        <v>83.683000000000007</v>
      </c>
      <c r="O41" s="33">
        <v>67.277000000000001</v>
      </c>
      <c r="P41" s="33">
        <v>55.991999999999997</v>
      </c>
      <c r="Q41" s="33">
        <v>51.9</v>
      </c>
      <c r="R41" s="46">
        <v>67.956000000000003</v>
      </c>
      <c r="S41" s="35">
        <v>52.366999999999997</v>
      </c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46" ht="10.199999999999999" customHeight="1">
      <c r="A42" s="28" t="s">
        <v>26</v>
      </c>
      <c r="B42" s="25">
        <v>20489.099999999999</v>
      </c>
      <c r="C42" s="25">
        <v>20579.830999999998</v>
      </c>
      <c r="D42" s="25">
        <v>18745</v>
      </c>
      <c r="E42" s="25">
        <v>19615.400000000001</v>
      </c>
      <c r="F42" s="25">
        <v>18888.095000000001</v>
      </c>
      <c r="G42" s="25">
        <v>19740</v>
      </c>
      <c r="H42" s="25">
        <v>19820</v>
      </c>
      <c r="I42" s="25">
        <v>20130</v>
      </c>
      <c r="J42" s="25">
        <v>21398.771000000001</v>
      </c>
      <c r="K42" s="25">
        <v>21950.231</v>
      </c>
      <c r="L42" s="25">
        <v>22123.409</v>
      </c>
      <c r="M42" s="25">
        <v>23772.428</v>
      </c>
      <c r="N42" s="25">
        <v>24197.199000000001</v>
      </c>
      <c r="O42" s="25">
        <v>24911.125</v>
      </c>
      <c r="P42" s="25">
        <v>25022.667000000001</v>
      </c>
      <c r="Q42" s="25">
        <v>26155.172999999999</v>
      </c>
      <c r="R42" s="30">
        <v>26227.309000000001</v>
      </c>
      <c r="S42" s="30">
        <v>27025</v>
      </c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</row>
    <row r="43" spans="1:46" ht="10.199999999999999" customHeight="1">
      <c r="A43" s="28" t="s">
        <v>27</v>
      </c>
      <c r="B43" s="25">
        <v>600</v>
      </c>
      <c r="C43" s="25">
        <v>632</v>
      </c>
      <c r="D43" s="25">
        <v>646</v>
      </c>
      <c r="E43" s="25">
        <v>722</v>
      </c>
      <c r="F43" s="25">
        <v>487</v>
      </c>
      <c r="G43" s="25">
        <v>322</v>
      </c>
      <c r="H43" s="25">
        <v>428</v>
      </c>
      <c r="I43" s="25">
        <v>430</v>
      </c>
      <c r="J43" s="25">
        <v>322</v>
      </c>
      <c r="K43" s="25">
        <v>452</v>
      </c>
      <c r="L43" s="25">
        <v>465.17500000000001</v>
      </c>
      <c r="M43" s="25">
        <v>440.92500000000001</v>
      </c>
      <c r="N43" s="25">
        <v>449.74299999999999</v>
      </c>
      <c r="O43" s="25">
        <v>359.35300000000001</v>
      </c>
      <c r="P43" s="25">
        <v>467.38</v>
      </c>
      <c r="Q43" s="25">
        <v>403.44600000000003</v>
      </c>
      <c r="R43" s="25">
        <v>381.4</v>
      </c>
      <c r="S43" s="30">
        <v>394.62700000000001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46" ht="10.199999999999999" customHeight="1">
      <c r="A44" s="28" t="s">
        <v>29</v>
      </c>
      <c r="B44" s="25">
        <v>1797.7930000000003</v>
      </c>
      <c r="C44" s="25">
        <v>1789.0459999999996</v>
      </c>
      <c r="D44" s="25">
        <v>1846.1</v>
      </c>
      <c r="E44" s="25">
        <v>1821.1536900000001</v>
      </c>
      <c r="F44" s="25">
        <v>2021.0007019999998</v>
      </c>
      <c r="G44" s="25">
        <v>2050.8921600000003</v>
      </c>
      <c r="H44" s="25">
        <v>2053.6843680000002</v>
      </c>
      <c r="I44" s="25">
        <v>1957.91112</v>
      </c>
      <c r="J44" s="25">
        <v>1876.1680400000002</v>
      </c>
      <c r="K44" s="25">
        <v>2111.09</v>
      </c>
      <c r="L44" s="25">
        <v>2051.0079999999998</v>
      </c>
      <c r="M44" s="25">
        <v>2218.9740000000002</v>
      </c>
      <c r="N44" s="25">
        <v>2251.326</v>
      </c>
      <c r="O44" s="25">
        <v>2283.4180000000001</v>
      </c>
      <c r="P44" s="25">
        <v>2272.8179999999998</v>
      </c>
      <c r="Q44" s="25">
        <v>2315.701</v>
      </c>
      <c r="R44" s="25">
        <v>2298.2510000000002</v>
      </c>
      <c r="S44" s="30">
        <v>2344.2159999999999</v>
      </c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46" ht="10.199999999999999" customHeight="1">
      <c r="A45" s="37" t="s">
        <v>36</v>
      </c>
      <c r="B45" s="25">
        <f t="shared" ref="B45:S45" si="3">SUM(B35:B44)</f>
        <v>28266.812000000002</v>
      </c>
      <c r="C45" s="25">
        <f t="shared" si="3"/>
        <v>28485.135999999995</v>
      </c>
      <c r="D45" s="25">
        <f t="shared" si="3"/>
        <v>26543.365999999998</v>
      </c>
      <c r="E45" s="25">
        <f t="shared" si="3"/>
        <v>27409.664690000001</v>
      </c>
      <c r="F45" s="25">
        <f t="shared" si="3"/>
        <v>28149.903702</v>
      </c>
      <c r="G45" s="25">
        <f t="shared" si="3"/>
        <v>28725.313160000002</v>
      </c>
      <c r="H45" s="25">
        <f t="shared" si="3"/>
        <v>29222.636367999999</v>
      </c>
      <c r="I45" s="25">
        <f t="shared" si="3"/>
        <v>29761.90912</v>
      </c>
      <c r="J45" s="25">
        <f t="shared" si="3"/>
        <v>31704.083040000001</v>
      </c>
      <c r="K45" s="25">
        <f t="shared" si="3"/>
        <v>33127.706000000006</v>
      </c>
      <c r="L45" s="25">
        <f t="shared" si="3"/>
        <v>34126.216999999997</v>
      </c>
      <c r="M45" s="25">
        <f t="shared" si="3"/>
        <v>36020.150000000009</v>
      </c>
      <c r="N45" s="25">
        <f t="shared" si="3"/>
        <v>35983.747000000003</v>
      </c>
      <c r="O45" s="25">
        <f t="shared" si="3"/>
        <v>36648.079000000005</v>
      </c>
      <c r="P45" s="25">
        <f t="shared" si="3"/>
        <v>37080.344999999994</v>
      </c>
      <c r="Q45" s="25">
        <f t="shared" si="3"/>
        <v>38248.57</v>
      </c>
      <c r="R45" s="25">
        <f t="shared" si="3"/>
        <v>38511.926999999996</v>
      </c>
      <c r="S45" s="38">
        <f t="shared" si="3"/>
        <v>39378.256000000001</v>
      </c>
    </row>
    <row r="46" spans="1:46" ht="10.199999999999999" customHeight="1">
      <c r="A46" s="24" t="s">
        <v>37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S46" s="38"/>
      <c r="AK46" s="25"/>
      <c r="AL46" s="25"/>
    </row>
    <row r="47" spans="1:46" ht="10.199999999999999" customHeight="1">
      <c r="A47" s="28" t="s">
        <v>18</v>
      </c>
      <c r="B47" s="25">
        <v>9.0139999999999993</v>
      </c>
      <c r="C47" s="25">
        <v>8.4870000000000001</v>
      </c>
      <c r="D47" s="25">
        <v>13.888</v>
      </c>
      <c r="E47" s="25">
        <v>13.55</v>
      </c>
      <c r="F47" s="25">
        <v>25.952999999999999</v>
      </c>
      <c r="G47" s="25">
        <v>25.498000000000001</v>
      </c>
      <c r="H47" s="25">
        <v>25.210999999999999</v>
      </c>
      <c r="I47" s="25">
        <v>37.033999999999999</v>
      </c>
      <c r="J47" s="25">
        <v>59.866999999999997</v>
      </c>
      <c r="K47" s="25">
        <v>58.753999999999998</v>
      </c>
      <c r="L47" s="25">
        <v>42.667999999999999</v>
      </c>
      <c r="M47" s="25">
        <v>20.149999999999999</v>
      </c>
      <c r="N47" s="25">
        <v>20.890999999999998</v>
      </c>
      <c r="O47" s="25">
        <v>17.170999999999999</v>
      </c>
      <c r="P47" s="25">
        <v>20.652000000000001</v>
      </c>
      <c r="Q47" s="25">
        <v>16.606999999999999</v>
      </c>
      <c r="R47" s="47">
        <v>12.275</v>
      </c>
      <c r="S47" s="30">
        <v>13.228</v>
      </c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:46" ht="10.199999999999999" customHeight="1">
      <c r="A48" s="28" t="s">
        <v>38</v>
      </c>
      <c r="B48" s="25">
        <v>792.96900000000005</v>
      </c>
      <c r="C48" s="25">
        <v>769.25800000000004</v>
      </c>
      <c r="D48" s="25">
        <v>813.70299999999997</v>
      </c>
      <c r="E48" s="25">
        <v>774.09100000000001</v>
      </c>
      <c r="F48" s="25">
        <v>791.745</v>
      </c>
      <c r="G48" s="25">
        <v>1003.399</v>
      </c>
      <c r="H48" s="25">
        <v>1018.78</v>
      </c>
      <c r="I48" s="25">
        <v>1004.147</v>
      </c>
      <c r="J48" s="25">
        <v>908.59</v>
      </c>
      <c r="K48" s="25">
        <v>1093.9490000000001</v>
      </c>
      <c r="L48" s="25">
        <v>1119.9849999999999</v>
      </c>
      <c r="M48" s="25">
        <v>728.41899999999998</v>
      </c>
      <c r="N48" s="25">
        <v>573.03</v>
      </c>
      <c r="O48" s="25">
        <v>482.24</v>
      </c>
      <c r="P48" s="25">
        <v>451.048</v>
      </c>
      <c r="Q48" s="25">
        <v>387.779</v>
      </c>
      <c r="R48" s="47">
        <v>280.52699999999999</v>
      </c>
      <c r="S48" s="30">
        <v>170</v>
      </c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44" ht="10.199999999999999" customHeight="1">
      <c r="A49" s="28" t="s">
        <v>20</v>
      </c>
      <c r="B49" s="25">
        <v>137.81800000000001</v>
      </c>
      <c r="C49" s="25">
        <v>186.49100000000001</v>
      </c>
      <c r="D49" s="25">
        <v>192.227</v>
      </c>
      <c r="E49" s="25">
        <v>94.028000000000006</v>
      </c>
      <c r="F49" s="25">
        <v>163.23599999999999</v>
      </c>
      <c r="G49" s="25">
        <v>258.72800000000001</v>
      </c>
      <c r="H49" s="25">
        <v>220.66300000000001</v>
      </c>
      <c r="I49" s="25">
        <v>148.40299999999999</v>
      </c>
      <c r="J49" s="25">
        <v>118.5</v>
      </c>
      <c r="K49" s="25">
        <v>54.826000000000001</v>
      </c>
      <c r="L49" s="25">
        <v>102.767</v>
      </c>
      <c r="M49" s="25">
        <v>99.018000000000001</v>
      </c>
      <c r="N49" s="25">
        <v>83.138999999999996</v>
      </c>
      <c r="O49" s="25">
        <v>83.915999999999997</v>
      </c>
      <c r="P49" s="25">
        <v>62.677</v>
      </c>
      <c r="Q49" s="25">
        <v>127.798</v>
      </c>
      <c r="R49" s="47">
        <v>71.126999999999995</v>
      </c>
      <c r="S49" s="30">
        <v>50</v>
      </c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44" ht="10.199999999999999" customHeight="1">
      <c r="A50" s="28" t="s">
        <v>21</v>
      </c>
      <c r="B50" s="25">
        <v>79.381</v>
      </c>
      <c r="C50" s="25">
        <v>74.713999999999999</v>
      </c>
      <c r="D50" s="25">
        <v>86.878</v>
      </c>
      <c r="E50" s="25">
        <v>68.718999999999994</v>
      </c>
      <c r="F50" s="25">
        <v>70.373000000000005</v>
      </c>
      <c r="G50" s="25">
        <v>66.009</v>
      </c>
      <c r="H50" s="25">
        <v>61.457000000000001</v>
      </c>
      <c r="I50" s="25">
        <v>51.786999999999999</v>
      </c>
      <c r="J50" s="25">
        <v>46.585999999999999</v>
      </c>
      <c r="K50" s="25">
        <v>43.325000000000003</v>
      </c>
      <c r="L50" s="30">
        <v>38.889000000000003</v>
      </c>
      <c r="M50" s="30">
        <v>36.256</v>
      </c>
      <c r="N50" s="30">
        <v>48.045000000000002</v>
      </c>
      <c r="O50" s="30">
        <v>42.38</v>
      </c>
      <c r="P50" s="30">
        <v>98.289000000000001</v>
      </c>
      <c r="Q50" s="30">
        <v>139.14400000000001</v>
      </c>
      <c r="R50" s="47">
        <v>35.576000000000001</v>
      </c>
      <c r="S50" s="30">
        <v>50</v>
      </c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44" ht="10.199999999999999" customHeight="1">
      <c r="A51" s="28" t="s">
        <v>32</v>
      </c>
      <c r="B51" s="25">
        <v>20.521000000000001</v>
      </c>
      <c r="C51" s="25">
        <v>8.2200000000000006</v>
      </c>
      <c r="D51" s="25">
        <v>7.4809999999999999</v>
      </c>
      <c r="E51" s="25">
        <v>7.8150000000000004</v>
      </c>
      <c r="F51" s="25">
        <v>8.1780000000000008</v>
      </c>
      <c r="G51" s="25">
        <v>15.253</v>
      </c>
      <c r="H51" s="25">
        <v>15.393000000000001</v>
      </c>
      <c r="I51" s="25">
        <v>12.853</v>
      </c>
      <c r="J51" s="25">
        <v>16.803999999999998</v>
      </c>
      <c r="K51" s="25">
        <v>17.254000000000001</v>
      </c>
      <c r="L51" s="48">
        <v>28.474</v>
      </c>
      <c r="M51" s="48">
        <v>25.536000000000001</v>
      </c>
      <c r="N51" s="48">
        <v>16.274000000000001</v>
      </c>
      <c r="O51" s="48">
        <v>16.21</v>
      </c>
      <c r="P51" s="48">
        <v>23.16</v>
      </c>
      <c r="Q51" s="48">
        <v>9.5540000000000003</v>
      </c>
      <c r="R51" s="49">
        <v>13.157</v>
      </c>
      <c r="S51" s="30">
        <v>22.045999999999999</v>
      </c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44" ht="10.199999999999999" customHeight="1">
      <c r="A52" s="28" t="s">
        <v>23</v>
      </c>
      <c r="B52" s="25">
        <v>2.6840000000000002</v>
      </c>
      <c r="C52" s="25">
        <v>5.8579999999999997</v>
      </c>
      <c r="D52" s="25">
        <v>5.468</v>
      </c>
      <c r="E52" s="25">
        <v>2.6739999999999999</v>
      </c>
      <c r="F52" s="25">
        <v>2.7320000000000002</v>
      </c>
      <c r="G52" s="25">
        <v>1.9590000000000001</v>
      </c>
      <c r="H52" s="25">
        <v>2.2050000000000001</v>
      </c>
      <c r="I52" s="25">
        <v>2.2050000000000001</v>
      </c>
      <c r="J52" s="25">
        <v>2.2050000000000001</v>
      </c>
      <c r="K52" s="25">
        <v>4.4089999999999998</v>
      </c>
      <c r="L52" s="25">
        <v>2.234</v>
      </c>
      <c r="M52" s="25">
        <v>4.55</v>
      </c>
      <c r="N52" s="25">
        <v>7.3390000000000004</v>
      </c>
      <c r="O52" s="25">
        <v>1.5920000000000001</v>
      </c>
      <c r="P52" s="25">
        <v>1.1080000000000001</v>
      </c>
      <c r="Q52" s="25">
        <v>3.9670000000000001</v>
      </c>
      <c r="R52" s="47">
        <v>6.1219999999999999</v>
      </c>
      <c r="S52" s="30">
        <v>4.4089999999999998</v>
      </c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</row>
    <row r="53" spans="1:44" ht="10.199999999999999" customHeight="1">
      <c r="A53" s="28" t="s">
        <v>22</v>
      </c>
      <c r="B53" s="25">
        <v>92.900999999999996</v>
      </c>
      <c r="C53" s="25">
        <v>48.401000000000003</v>
      </c>
      <c r="D53" s="25">
        <v>43.292000000000002</v>
      </c>
      <c r="E53" s="25">
        <v>34.414000000000001</v>
      </c>
      <c r="F53" s="25">
        <v>59.412999999999997</v>
      </c>
      <c r="G53" s="25">
        <v>40.645000000000003</v>
      </c>
      <c r="H53" s="25">
        <v>59.412999999999997</v>
      </c>
      <c r="I53" s="25">
        <v>40.645000000000003</v>
      </c>
      <c r="J53" s="25">
        <v>81.286000000000001</v>
      </c>
      <c r="K53" s="25">
        <v>27.652999999999999</v>
      </c>
      <c r="L53" s="30">
        <v>49.524999999999999</v>
      </c>
      <c r="M53" s="30">
        <v>31.474</v>
      </c>
      <c r="N53" s="30">
        <v>12.987</v>
      </c>
      <c r="O53" s="30">
        <v>10.48</v>
      </c>
      <c r="P53" s="30">
        <v>15.285</v>
      </c>
      <c r="Q53" s="30">
        <v>20.463000000000001</v>
      </c>
      <c r="R53" s="47">
        <v>23.379000000000001</v>
      </c>
      <c r="S53" s="30">
        <v>26.454999999999998</v>
      </c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44" ht="10.199999999999999" customHeight="1">
      <c r="A54" s="28" t="s">
        <v>24</v>
      </c>
      <c r="B54" s="25">
        <v>11.009</v>
      </c>
      <c r="C54" s="25">
        <v>12.978999999999999</v>
      </c>
      <c r="D54" s="25">
        <v>9.3109999999999999</v>
      </c>
      <c r="E54" s="25">
        <v>10.763999999999999</v>
      </c>
      <c r="F54" s="25">
        <v>15.933</v>
      </c>
      <c r="G54" s="25">
        <v>15.646000000000001</v>
      </c>
      <c r="H54" s="25">
        <v>12.598000000000001</v>
      </c>
      <c r="I54" s="25">
        <v>8.94</v>
      </c>
      <c r="J54" s="25">
        <v>18.84</v>
      </c>
      <c r="K54" s="25">
        <v>10.253</v>
      </c>
      <c r="L54" s="25">
        <v>11.907999999999999</v>
      </c>
      <c r="M54" s="25">
        <v>10.943</v>
      </c>
      <c r="N54" s="25">
        <v>9.3989999999999991</v>
      </c>
      <c r="O54" s="25">
        <v>26.803999999999998</v>
      </c>
      <c r="P54" s="25">
        <v>29.167999999999999</v>
      </c>
      <c r="Q54" s="25">
        <v>18.771000000000001</v>
      </c>
      <c r="R54" s="47">
        <v>13.151</v>
      </c>
      <c r="S54" s="30">
        <v>15</v>
      </c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44" ht="10.199999999999999" customHeight="1">
      <c r="A55" s="28" t="s">
        <v>28</v>
      </c>
      <c r="B55" s="25">
        <v>629.70799999999997</v>
      </c>
      <c r="C55" s="25">
        <v>348.505</v>
      </c>
      <c r="D55" s="25">
        <v>548.72400000000005</v>
      </c>
      <c r="E55" s="25">
        <v>553.09400000000005</v>
      </c>
      <c r="F55" s="25">
        <v>510.63299999999998</v>
      </c>
      <c r="G55" s="25">
        <v>663.94</v>
      </c>
      <c r="H55" s="25">
        <v>475.19299999999998</v>
      </c>
      <c r="I55" s="25">
        <v>262.20600000000002</v>
      </c>
      <c r="J55" s="25">
        <v>241.398</v>
      </c>
      <c r="K55" s="25">
        <v>245.60599999999999</v>
      </c>
      <c r="L55" s="25">
        <v>271.15300000000002</v>
      </c>
      <c r="M55" s="30">
        <v>230.822</v>
      </c>
      <c r="N55" s="30">
        <v>198.976</v>
      </c>
      <c r="O55" s="30">
        <v>234.38499999999999</v>
      </c>
      <c r="P55" s="30">
        <v>312.12900000000002</v>
      </c>
      <c r="Q55" s="30">
        <v>217.40899999999999</v>
      </c>
      <c r="R55" s="47">
        <v>146.12700000000001</v>
      </c>
      <c r="S55" s="30">
        <v>130.07300000000001</v>
      </c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44" ht="10.199999999999999" customHeight="1">
      <c r="A56" s="28" t="s">
        <v>25</v>
      </c>
      <c r="B56" s="25">
        <v>37.231999999999999</v>
      </c>
      <c r="C56" s="25">
        <v>38.639000000000003</v>
      </c>
      <c r="D56" s="25">
        <v>44.292000000000002</v>
      </c>
      <c r="E56" s="25">
        <v>57.051000000000002</v>
      </c>
      <c r="F56" s="25">
        <v>42.156999999999996</v>
      </c>
      <c r="G56" s="25">
        <v>43.863999999999997</v>
      </c>
      <c r="H56" s="25">
        <v>45.137999999999998</v>
      </c>
      <c r="I56" s="25">
        <v>29.562000000000001</v>
      </c>
      <c r="J56" s="25">
        <v>51.610999999999997</v>
      </c>
      <c r="K56" s="33">
        <v>45.716999999999999</v>
      </c>
      <c r="L56" s="25">
        <v>31.33</v>
      </c>
      <c r="M56" s="25">
        <v>29.285</v>
      </c>
      <c r="N56" s="25">
        <v>25.553999999999998</v>
      </c>
      <c r="O56" s="25">
        <v>31.783999999999999</v>
      </c>
      <c r="P56" s="25">
        <v>21.193000000000001</v>
      </c>
      <c r="Q56" s="25">
        <v>17.890999999999998</v>
      </c>
      <c r="R56" s="47">
        <v>18.117999999999999</v>
      </c>
      <c r="S56" s="30">
        <v>14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44" ht="10.199999999999999" customHeight="1">
      <c r="A57" s="37" t="s">
        <v>33</v>
      </c>
      <c r="B57" s="25">
        <v>0.79800000000000004</v>
      </c>
      <c r="C57" s="25">
        <v>1.5580000000000001</v>
      </c>
      <c r="D57" s="25">
        <v>1.587</v>
      </c>
      <c r="E57" s="25">
        <v>1.972</v>
      </c>
      <c r="F57" s="25">
        <v>2.2629999999999999</v>
      </c>
      <c r="G57" s="25">
        <v>1.7170000000000001</v>
      </c>
      <c r="H57" s="25">
        <v>1.7689999999999999</v>
      </c>
      <c r="I57" s="25">
        <v>2.5219999999999998</v>
      </c>
      <c r="J57" s="25">
        <v>2.61</v>
      </c>
      <c r="K57" s="25">
        <v>2.883</v>
      </c>
      <c r="L57" s="25">
        <v>2.6059999999999999</v>
      </c>
      <c r="M57" s="25">
        <v>2.3279999999999998</v>
      </c>
      <c r="N57" s="25">
        <v>3.17</v>
      </c>
      <c r="O57" s="25">
        <v>2.6709999999999998</v>
      </c>
      <c r="P57" s="25">
        <v>2.98</v>
      </c>
      <c r="Q57" s="25">
        <v>3.109</v>
      </c>
      <c r="R57" s="47">
        <v>3.7</v>
      </c>
      <c r="S57" s="30">
        <v>3.4</v>
      </c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</row>
    <row r="58" spans="1:44" ht="10.199999999999999" customHeight="1">
      <c r="A58" s="28" t="s">
        <v>26</v>
      </c>
      <c r="B58" s="25">
        <v>1876.6189999999999</v>
      </c>
      <c r="C58" s="25">
        <v>2911.0479999999998</v>
      </c>
      <c r="D58" s="25">
        <v>2193.4380000000001</v>
      </c>
      <c r="E58" s="25">
        <v>3358.4859999999999</v>
      </c>
      <c r="F58" s="25">
        <v>3233.0070000000001</v>
      </c>
      <c r="G58" s="25">
        <v>1464.1130000000001</v>
      </c>
      <c r="H58" s="25">
        <v>2163.4940000000001</v>
      </c>
      <c r="I58" s="25">
        <v>1878.5</v>
      </c>
      <c r="J58" s="25">
        <v>2014.373</v>
      </c>
      <c r="K58" s="25">
        <v>2242.5410000000002</v>
      </c>
      <c r="L58" s="25">
        <v>2555.663</v>
      </c>
      <c r="M58" s="25">
        <v>2443.038</v>
      </c>
      <c r="N58" s="25">
        <v>1940.422</v>
      </c>
      <c r="O58" s="25">
        <v>2836.6950000000002</v>
      </c>
      <c r="P58" s="25">
        <v>1732.704</v>
      </c>
      <c r="Q58" s="25">
        <v>1770.92</v>
      </c>
      <c r="R58" s="47">
        <v>378.07400000000001</v>
      </c>
      <c r="S58" s="30">
        <v>300</v>
      </c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1:44" ht="10.199999999999999" customHeight="1">
      <c r="A59" s="28" t="s">
        <v>27</v>
      </c>
      <c r="B59" s="25">
        <v>169.93799999999999</v>
      </c>
      <c r="C59" s="25">
        <v>169.06700000000001</v>
      </c>
      <c r="D59" s="25">
        <v>199.71</v>
      </c>
      <c r="E59" s="25">
        <v>215.02199999999999</v>
      </c>
      <c r="F59" s="25">
        <v>83.7</v>
      </c>
      <c r="G59" s="25">
        <v>41.353999999999999</v>
      </c>
      <c r="H59" s="25">
        <v>62.485999999999997</v>
      </c>
      <c r="I59" s="25">
        <v>81.748999999999995</v>
      </c>
      <c r="J59" s="25">
        <v>63.55</v>
      </c>
      <c r="K59" s="25">
        <v>85.619</v>
      </c>
      <c r="L59" s="25">
        <v>71.472999999999999</v>
      </c>
      <c r="M59" s="25">
        <v>89.088999999999999</v>
      </c>
      <c r="N59" s="25">
        <v>122.309</v>
      </c>
      <c r="O59" s="25">
        <v>87.382999999999996</v>
      </c>
      <c r="P59" s="25">
        <v>98.275999999999996</v>
      </c>
      <c r="Q59" s="25">
        <v>123.205</v>
      </c>
      <c r="R59" s="47">
        <v>72.789000000000001</v>
      </c>
      <c r="S59" s="30">
        <v>85</v>
      </c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44" ht="10.199999999999999" customHeight="1">
      <c r="A60" s="28" t="s">
        <v>29</v>
      </c>
      <c r="B60" s="25">
        <v>334.90600000000001</v>
      </c>
      <c r="C60" s="25">
        <v>247.93100000000001</v>
      </c>
      <c r="D60" s="25">
        <v>181.322</v>
      </c>
      <c r="E60" s="25">
        <v>183.22300000000001</v>
      </c>
      <c r="F60" s="25">
        <v>139.37700000000001</v>
      </c>
      <c r="G60" s="25">
        <v>141.61699999999999</v>
      </c>
      <c r="H60" s="25">
        <v>181.96299999999999</v>
      </c>
      <c r="I60" s="25">
        <v>104.613</v>
      </c>
      <c r="J60" s="25">
        <v>119.97199999999999</v>
      </c>
      <c r="K60" s="25">
        <v>230.25299999999999</v>
      </c>
      <c r="L60" s="25">
        <v>191.22</v>
      </c>
      <c r="M60" s="25">
        <v>248.428</v>
      </c>
      <c r="N60" s="25">
        <v>264.33600000000001</v>
      </c>
      <c r="O60" s="25">
        <v>249.38499999999999</v>
      </c>
      <c r="P60" s="25">
        <v>243.08</v>
      </c>
      <c r="Q60" s="25">
        <v>188.149</v>
      </c>
      <c r="R60" s="47">
        <v>99.483000000000004</v>
      </c>
      <c r="S60" s="30">
        <v>99</v>
      </c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</row>
    <row r="61" spans="1:44" ht="10.199999999999999" customHeight="1">
      <c r="A61" s="37" t="s">
        <v>39</v>
      </c>
      <c r="B61" s="25">
        <f t="shared" ref="B61:S61" si="4">SUM(B47:B60)</f>
        <v>4195.4980000000005</v>
      </c>
      <c r="C61" s="25">
        <f t="shared" si="4"/>
        <v>4831.155999999999</v>
      </c>
      <c r="D61" s="25">
        <f t="shared" si="4"/>
        <v>4341.3209999999999</v>
      </c>
      <c r="E61" s="25">
        <f t="shared" si="4"/>
        <v>5374.9029999999993</v>
      </c>
      <c r="F61" s="25">
        <f t="shared" si="4"/>
        <v>5148.7</v>
      </c>
      <c r="G61" s="25">
        <f t="shared" si="4"/>
        <v>3783.7420000000006</v>
      </c>
      <c r="H61" s="25">
        <f t="shared" si="4"/>
        <v>4345.7629999999999</v>
      </c>
      <c r="I61" s="25">
        <f t="shared" si="4"/>
        <v>3665.1659999999997</v>
      </c>
      <c r="J61" s="25">
        <f t="shared" si="4"/>
        <v>3746.1920000000005</v>
      </c>
      <c r="K61" s="25">
        <f t="shared" si="4"/>
        <v>4163.0420000000004</v>
      </c>
      <c r="L61" s="25">
        <f t="shared" si="4"/>
        <v>4519.8949999999995</v>
      </c>
      <c r="M61" s="25">
        <f t="shared" si="4"/>
        <v>3999.3359999999998</v>
      </c>
      <c r="N61" s="25">
        <f t="shared" si="4"/>
        <v>3325.8710000000001</v>
      </c>
      <c r="O61" s="25">
        <f t="shared" si="4"/>
        <v>4123.0960000000005</v>
      </c>
      <c r="P61" s="25">
        <f t="shared" si="4"/>
        <v>3111.7489999999998</v>
      </c>
      <c r="Q61" s="25">
        <f t="shared" si="4"/>
        <v>3044.7659999999996</v>
      </c>
      <c r="R61" s="25">
        <f t="shared" si="4"/>
        <v>1173.605</v>
      </c>
      <c r="S61" s="38">
        <f t="shared" si="4"/>
        <v>982.61099999999999</v>
      </c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</row>
    <row r="62" spans="1:44" ht="10.199999999999999" customHeight="1">
      <c r="A62" s="24" t="s">
        <v>40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S62" s="38"/>
    </row>
    <row r="63" spans="1:44" ht="10.199999999999999" customHeight="1">
      <c r="A63" s="28" t="s">
        <v>18</v>
      </c>
      <c r="B63" s="25">
        <v>999.67499999999995</v>
      </c>
      <c r="C63" s="25">
        <v>1121.066</v>
      </c>
      <c r="D63" s="25">
        <v>942.68799999999999</v>
      </c>
      <c r="E63" s="25">
        <v>1317.8779999999999</v>
      </c>
      <c r="F63" s="25">
        <v>1071.674</v>
      </c>
      <c r="G63" s="25">
        <v>1136.02</v>
      </c>
      <c r="H63" s="25">
        <v>1188.55</v>
      </c>
      <c r="I63" s="25">
        <v>1131.6590000000001</v>
      </c>
      <c r="J63" s="25">
        <v>1238.511</v>
      </c>
      <c r="K63" s="25">
        <v>1091.425</v>
      </c>
      <c r="L63" s="25">
        <v>1005.026</v>
      </c>
      <c r="M63" s="25">
        <v>962.89599999999996</v>
      </c>
      <c r="N63" s="25">
        <v>926.80600000000004</v>
      </c>
      <c r="O63" s="25">
        <v>1098.2819999999999</v>
      </c>
      <c r="P63" s="25">
        <v>964.45600000000002</v>
      </c>
      <c r="Q63" s="25">
        <v>1126.53</v>
      </c>
      <c r="R63" s="25">
        <v>996.92200000000003</v>
      </c>
      <c r="S63" s="30">
        <v>928.822</v>
      </c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</row>
    <row r="64" spans="1:44" ht="10.199999999999999" customHeight="1">
      <c r="A64" s="28" t="s">
        <v>19</v>
      </c>
      <c r="B64" s="25">
        <v>1831.607</v>
      </c>
      <c r="C64" s="25">
        <v>1756.067</v>
      </c>
      <c r="D64" s="25">
        <v>1567.799</v>
      </c>
      <c r="E64" s="25">
        <v>1895.08</v>
      </c>
      <c r="F64" s="25">
        <v>2804.6439999999998</v>
      </c>
      <c r="G64" s="25">
        <v>2742.355</v>
      </c>
      <c r="H64" s="25">
        <v>2726.2660000000001</v>
      </c>
      <c r="I64" s="25">
        <v>2927.93</v>
      </c>
      <c r="J64" s="25">
        <v>3870.2190000000001</v>
      </c>
      <c r="K64" s="25">
        <v>4288.8869999999997</v>
      </c>
      <c r="L64" s="25">
        <v>4841.3900000000003</v>
      </c>
      <c r="M64" s="25">
        <v>5422.884</v>
      </c>
      <c r="N64" s="25">
        <v>5279.0029999999997</v>
      </c>
      <c r="O64" s="25">
        <v>4943.6530000000002</v>
      </c>
      <c r="P64" s="25">
        <v>5270.2510000000002</v>
      </c>
      <c r="Q64" s="25">
        <v>5863.4660000000003</v>
      </c>
      <c r="R64" s="25">
        <v>6003.893</v>
      </c>
      <c r="S64" s="30">
        <v>6129.6009999999997</v>
      </c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</row>
    <row r="65" spans="1:42" ht="10.199999999999999" customHeight="1">
      <c r="A65" s="28" t="s">
        <v>20</v>
      </c>
      <c r="B65" s="25">
        <v>713.91200000000003</v>
      </c>
      <c r="C65" s="25">
        <v>622.62</v>
      </c>
      <c r="D65" s="25">
        <v>502.053</v>
      </c>
      <c r="E65" s="25">
        <v>551.923</v>
      </c>
      <c r="F65" s="25">
        <v>599.505</v>
      </c>
      <c r="G65" s="25">
        <v>571.61900000000003</v>
      </c>
      <c r="H65" s="25">
        <v>584.25400000000002</v>
      </c>
      <c r="I65" s="25">
        <v>538.54999999999995</v>
      </c>
      <c r="J65" s="25">
        <v>540.92399999999998</v>
      </c>
      <c r="K65" s="25">
        <v>433.24400000000003</v>
      </c>
      <c r="L65" s="25">
        <v>436.4</v>
      </c>
      <c r="M65" s="25">
        <v>474.49</v>
      </c>
      <c r="N65" s="25">
        <v>369.72</v>
      </c>
      <c r="O65" s="25">
        <v>388.25</v>
      </c>
      <c r="P65" s="25">
        <v>354.94</v>
      </c>
      <c r="Q65" s="25">
        <v>325.58999999999997</v>
      </c>
      <c r="R65" s="25">
        <v>309.67700000000002</v>
      </c>
      <c r="S65" s="30">
        <v>340</v>
      </c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</row>
    <row r="66" spans="1:42" ht="10.199999999999999" customHeight="1">
      <c r="A66" s="28" t="s">
        <v>21</v>
      </c>
      <c r="B66" s="25">
        <v>732.45</v>
      </c>
      <c r="C66" s="25">
        <v>798.83500000000004</v>
      </c>
      <c r="D66" s="25">
        <v>779.95600000000002</v>
      </c>
      <c r="E66" s="25">
        <v>790.96299999999997</v>
      </c>
      <c r="F66" s="25">
        <v>789.54300000000001</v>
      </c>
      <c r="G66" s="25">
        <v>820.79399999999998</v>
      </c>
      <c r="H66" s="25">
        <v>819.97500000000002</v>
      </c>
      <c r="I66" s="25">
        <v>821.75300000000004</v>
      </c>
      <c r="J66" s="25">
        <v>882.80399999999997</v>
      </c>
      <c r="K66" s="25">
        <v>890.35199999999998</v>
      </c>
      <c r="L66" s="25">
        <v>928.80899999999997</v>
      </c>
      <c r="M66" s="25">
        <v>949.76599999999996</v>
      </c>
      <c r="N66" s="25">
        <v>981.70500000000004</v>
      </c>
      <c r="O66" s="25">
        <v>1040.451</v>
      </c>
      <c r="P66" s="25">
        <v>968.27200000000005</v>
      </c>
      <c r="Q66" s="25">
        <v>909.64700000000005</v>
      </c>
      <c r="R66" s="25">
        <v>1020.008</v>
      </c>
      <c r="S66" s="30">
        <v>1030</v>
      </c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</row>
    <row r="67" spans="1:42" ht="10.199999999999999" customHeight="1">
      <c r="A67" s="28" t="s">
        <v>32</v>
      </c>
      <c r="B67" s="25">
        <v>559.32000000000005</v>
      </c>
      <c r="C67" s="25">
        <v>578.85</v>
      </c>
      <c r="D67" s="25">
        <v>605.69600000000003</v>
      </c>
      <c r="E67" s="25">
        <v>589.548</v>
      </c>
      <c r="F67" s="25">
        <v>643.24400000000003</v>
      </c>
      <c r="G67" s="25">
        <v>693.65499999999997</v>
      </c>
      <c r="H67" s="25">
        <v>660.71900000000005</v>
      </c>
      <c r="I67" s="25">
        <v>696.822</v>
      </c>
      <c r="J67" s="25">
        <v>684.88499999999999</v>
      </c>
      <c r="K67" s="25">
        <v>742.226</v>
      </c>
      <c r="L67" s="25">
        <v>697.33199999999999</v>
      </c>
      <c r="M67" s="25">
        <v>715.34199999999998</v>
      </c>
      <c r="N67" s="25">
        <v>778.48699999999997</v>
      </c>
      <c r="O67" s="25">
        <v>885.20500000000004</v>
      </c>
      <c r="P67" s="25">
        <v>852.06399999999996</v>
      </c>
      <c r="Q67" s="25">
        <v>914.92200000000003</v>
      </c>
      <c r="R67" s="25">
        <v>824.27</v>
      </c>
      <c r="S67" s="30">
        <v>771.61800000000005</v>
      </c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42" ht="10.199999999999999" customHeight="1">
      <c r="A68" s="28" t="s">
        <v>22</v>
      </c>
      <c r="B68" s="25">
        <v>1461.085</v>
      </c>
      <c r="C68" s="25">
        <v>2090.0920000000001</v>
      </c>
      <c r="D68" s="25">
        <v>2116.1729999999998</v>
      </c>
      <c r="E68" s="25">
        <v>2111.451</v>
      </c>
      <c r="F68" s="25">
        <v>2108.89</v>
      </c>
      <c r="G68" s="25">
        <v>2298.556</v>
      </c>
      <c r="H68" s="25">
        <v>2728.9029999999998</v>
      </c>
      <c r="I68" s="25">
        <v>2662.1080000000002</v>
      </c>
      <c r="J68" s="25">
        <v>2405.5810000000001</v>
      </c>
      <c r="K68" s="25">
        <v>2797.4949999999999</v>
      </c>
      <c r="L68" s="25">
        <v>2985.5439999999999</v>
      </c>
      <c r="M68" s="25">
        <v>3445.1350000000002</v>
      </c>
      <c r="N68" s="25">
        <v>3299.6970000000001</v>
      </c>
      <c r="O68" s="25">
        <v>3269.3029999999999</v>
      </c>
      <c r="P68" s="25">
        <v>3523.9160000000002</v>
      </c>
      <c r="Q68" s="25">
        <v>3439.587</v>
      </c>
      <c r="R68" s="25">
        <v>4134.7569999999996</v>
      </c>
      <c r="S68" s="30">
        <v>4167.8459999999995</v>
      </c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</row>
    <row r="69" spans="1:42" ht="10.199999999999999" customHeight="1">
      <c r="A69" s="28" t="s">
        <v>23</v>
      </c>
      <c r="B69" s="25">
        <v>639.38</v>
      </c>
      <c r="C69" s="25">
        <v>520.51099999999997</v>
      </c>
      <c r="D69" s="25">
        <v>734.88499999999999</v>
      </c>
      <c r="E69" s="25">
        <v>664.52300000000002</v>
      </c>
      <c r="F69" s="25">
        <v>622.49900000000002</v>
      </c>
      <c r="G69" s="25">
        <v>668.01700000000005</v>
      </c>
      <c r="H69" s="25">
        <v>608.47799999999995</v>
      </c>
      <c r="I69" s="25">
        <v>591.298</v>
      </c>
      <c r="J69" s="25">
        <v>658.68700000000001</v>
      </c>
      <c r="K69" s="25">
        <v>770.68100000000004</v>
      </c>
      <c r="L69" s="25">
        <v>796.69</v>
      </c>
      <c r="M69" s="25">
        <v>851.55700000000002</v>
      </c>
      <c r="N69" s="25">
        <v>707.52800000000002</v>
      </c>
      <c r="O69" s="25">
        <v>829.16200000000003</v>
      </c>
      <c r="P69" s="25">
        <v>861.40499999999997</v>
      </c>
      <c r="Q69" s="25">
        <v>739.88499999999999</v>
      </c>
      <c r="R69" s="25">
        <v>759.21500000000003</v>
      </c>
      <c r="S69" s="30">
        <v>834.46900000000005</v>
      </c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42" ht="10.199999999999999" customHeight="1">
      <c r="A70" s="28" t="s">
        <v>24</v>
      </c>
      <c r="B70" s="25">
        <v>273.87200000000001</v>
      </c>
      <c r="C70" s="25">
        <v>218.822</v>
      </c>
      <c r="D70" s="25">
        <v>193.726</v>
      </c>
      <c r="E70" s="25">
        <v>198.76300000000001</v>
      </c>
      <c r="F70" s="25">
        <v>226.178</v>
      </c>
      <c r="G70" s="25">
        <v>210.791</v>
      </c>
      <c r="H70" s="25">
        <v>208.464</v>
      </c>
      <c r="I70" s="25">
        <v>256.13299999999998</v>
      </c>
      <c r="J70" s="25">
        <v>223.93299999999999</v>
      </c>
      <c r="K70" s="25">
        <v>310.70600000000002</v>
      </c>
      <c r="L70" s="25">
        <v>293.553</v>
      </c>
      <c r="M70" s="25">
        <v>272.39999999999998</v>
      </c>
      <c r="N70" s="25">
        <v>299.08499999999998</v>
      </c>
      <c r="O70" s="25">
        <v>242.48099999999999</v>
      </c>
      <c r="P70" s="25">
        <v>280.87599999999998</v>
      </c>
      <c r="Q70" s="25">
        <v>327.06599999999997</v>
      </c>
      <c r="R70" s="25">
        <v>312.68599999999998</v>
      </c>
      <c r="S70" s="30">
        <v>257.19200000000001</v>
      </c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</row>
    <row r="71" spans="1:42" ht="10.199999999999999" customHeight="1">
      <c r="A71" s="28" t="s">
        <v>28</v>
      </c>
      <c r="B71" s="25">
        <v>1986.866</v>
      </c>
      <c r="C71" s="25">
        <v>2923.1529999999998</v>
      </c>
      <c r="D71" s="25">
        <v>2831.288</v>
      </c>
      <c r="E71" s="25">
        <v>2850.6289999999999</v>
      </c>
      <c r="F71" s="25">
        <v>3652.0439999999999</v>
      </c>
      <c r="G71" s="25">
        <v>3835.076</v>
      </c>
      <c r="H71" s="25">
        <v>3606.7919999999999</v>
      </c>
      <c r="I71" s="25">
        <v>4549.2039999999997</v>
      </c>
      <c r="J71" s="25">
        <v>5010.5079999999998</v>
      </c>
      <c r="K71" s="25">
        <v>5318.8990000000003</v>
      </c>
      <c r="L71" s="25">
        <v>5848.7139999999999</v>
      </c>
      <c r="M71" s="25">
        <v>5606.9620000000004</v>
      </c>
      <c r="N71" s="25">
        <v>5280.51</v>
      </c>
      <c r="O71" s="25">
        <v>5630.7659999999996</v>
      </c>
      <c r="P71" s="25">
        <v>5586.2579999999998</v>
      </c>
      <c r="Q71" s="25">
        <v>5645.2619999999997</v>
      </c>
      <c r="R71" s="25">
        <v>7923.9579999999996</v>
      </c>
      <c r="S71" s="30">
        <v>8770</v>
      </c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</row>
    <row r="72" spans="1:42" ht="10.199999999999999" customHeight="1">
      <c r="A72" s="28" t="s">
        <v>25</v>
      </c>
      <c r="B72" s="25">
        <v>86.271000000000001</v>
      </c>
      <c r="C72" s="25">
        <v>88.197000000000003</v>
      </c>
      <c r="D72" s="25">
        <v>95.888000000000005</v>
      </c>
      <c r="E72" s="25">
        <v>88.825000000000003</v>
      </c>
      <c r="F72" s="25">
        <v>96.962999999999994</v>
      </c>
      <c r="G72" s="25">
        <v>87.811999999999998</v>
      </c>
      <c r="H72" s="25">
        <v>85.331999999999994</v>
      </c>
      <c r="I72" s="25">
        <v>103.605</v>
      </c>
      <c r="J72" s="25">
        <v>68.694999999999993</v>
      </c>
      <c r="K72" s="25">
        <v>67.096000000000004</v>
      </c>
      <c r="L72" s="25">
        <v>79.811999999999998</v>
      </c>
      <c r="M72" s="25">
        <v>63.356000000000002</v>
      </c>
      <c r="N72" s="25">
        <v>102.102</v>
      </c>
      <c r="O72" s="25">
        <v>74.012</v>
      </c>
      <c r="P72" s="25">
        <v>78.204999999999998</v>
      </c>
      <c r="Q72" s="25">
        <v>119.43899999999999</v>
      </c>
      <c r="R72" s="25">
        <v>204.285</v>
      </c>
      <c r="S72" s="30">
        <v>193.63300000000001</v>
      </c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</row>
    <row r="73" spans="1:42" ht="10.199999999999999" customHeight="1">
      <c r="A73" s="37" t="s">
        <v>33</v>
      </c>
      <c r="B73" s="25">
        <v>25.68</v>
      </c>
      <c r="C73" s="25">
        <v>26.25</v>
      </c>
      <c r="D73" s="25">
        <v>22.03</v>
      </c>
      <c r="E73" s="25">
        <v>29.44</v>
      </c>
      <c r="F73" s="25">
        <v>25.51</v>
      </c>
      <c r="G73" s="25">
        <v>25.81</v>
      </c>
      <c r="H73" s="25">
        <v>27.61</v>
      </c>
      <c r="I73" s="25">
        <v>26.38</v>
      </c>
      <c r="J73" s="25">
        <v>31.24</v>
      </c>
      <c r="K73" s="25">
        <v>30.97</v>
      </c>
      <c r="L73" s="25">
        <v>35.79</v>
      </c>
      <c r="M73" s="25">
        <v>39.67</v>
      </c>
      <c r="N73" s="25">
        <v>39.25</v>
      </c>
      <c r="O73" s="25">
        <v>44.19</v>
      </c>
      <c r="P73" s="25">
        <v>48.03</v>
      </c>
      <c r="Q73" s="25">
        <v>53.39</v>
      </c>
      <c r="R73" s="25">
        <v>43</v>
      </c>
      <c r="S73" s="30">
        <v>42.68</v>
      </c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</row>
    <row r="74" spans="1:42" ht="10.199999999999999" customHeight="1">
      <c r="A74" s="28" t="s">
        <v>26</v>
      </c>
      <c r="B74" s="25">
        <v>18574.553</v>
      </c>
      <c r="C74" s="25">
        <v>18334.737000000001</v>
      </c>
      <c r="D74" s="25">
        <v>16265.239</v>
      </c>
      <c r="E74" s="25">
        <v>15814.213</v>
      </c>
      <c r="F74" s="25">
        <v>16544.867999999999</v>
      </c>
      <c r="G74" s="25">
        <v>18509.991999999998</v>
      </c>
      <c r="H74" s="25">
        <v>18787.095000000001</v>
      </c>
      <c r="I74" s="25">
        <v>18906.538</v>
      </c>
      <c r="J74" s="25">
        <v>18958.901000000002</v>
      </c>
      <c r="K74" s="25">
        <v>20162.246999999999</v>
      </c>
      <c r="L74" s="25">
        <v>19862.315999999999</v>
      </c>
      <c r="M74" s="25">
        <v>21380.210999999999</v>
      </c>
      <c r="N74" s="25">
        <v>22874.156999999999</v>
      </c>
      <c r="O74" s="25">
        <v>22317.001</v>
      </c>
      <c r="P74" s="25">
        <v>23313.129000000001</v>
      </c>
      <c r="Q74" s="25">
        <v>24827.303</v>
      </c>
      <c r="R74" s="25">
        <v>26609.01</v>
      </c>
      <c r="S74" s="30">
        <v>27200</v>
      </c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</row>
    <row r="75" spans="1:42" ht="10.199999999999999" customHeight="1">
      <c r="A75" s="28" t="s">
        <v>27</v>
      </c>
      <c r="B75" s="25">
        <v>580.06500000000005</v>
      </c>
      <c r="C75" s="25">
        <v>600.00099999999998</v>
      </c>
      <c r="D75" s="25">
        <v>428.548</v>
      </c>
      <c r="E75" s="25">
        <v>583.27099999999996</v>
      </c>
      <c r="F75" s="25">
        <v>529.30600000000004</v>
      </c>
      <c r="G75" s="25">
        <v>453.25299999999999</v>
      </c>
      <c r="H75" s="25">
        <v>437.07499999999999</v>
      </c>
      <c r="I75" s="25">
        <v>424.678</v>
      </c>
      <c r="J75" s="25">
        <v>435.33199999999999</v>
      </c>
      <c r="K75" s="25">
        <v>433.37900000000002</v>
      </c>
      <c r="L75" s="25">
        <v>498.47800000000001</v>
      </c>
      <c r="M75" s="25">
        <v>531.01700000000005</v>
      </c>
      <c r="N75" s="25">
        <v>489.80799999999999</v>
      </c>
      <c r="O75" s="25">
        <v>637.98</v>
      </c>
      <c r="P75" s="25">
        <v>654.77800000000002</v>
      </c>
      <c r="Q75" s="25">
        <v>723.35799999999995</v>
      </c>
      <c r="R75" s="25">
        <v>621.74900000000002</v>
      </c>
      <c r="S75" s="30">
        <v>681.38300000000004</v>
      </c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</row>
    <row r="76" spans="1:42" ht="10.199999999999999" customHeight="1">
      <c r="A76" s="28" t="s">
        <v>29</v>
      </c>
      <c r="B76" s="25">
        <v>1476.9960000000001</v>
      </c>
      <c r="C76" s="25">
        <v>1564.546</v>
      </c>
      <c r="D76" s="25">
        <v>1681.259</v>
      </c>
      <c r="E76" s="25">
        <v>1680.66</v>
      </c>
      <c r="F76" s="25">
        <v>1901.8910000000001</v>
      </c>
      <c r="G76" s="25">
        <v>1961.5989999999999</v>
      </c>
      <c r="H76" s="25">
        <v>1921.3910000000001</v>
      </c>
      <c r="I76" s="25">
        <v>1904.2149999999999</v>
      </c>
      <c r="J76" s="25">
        <v>1792.6320000000001</v>
      </c>
      <c r="K76" s="25">
        <v>1948.998</v>
      </c>
      <c r="L76" s="25">
        <v>1933.739</v>
      </c>
      <c r="M76" s="25">
        <v>2007.2809999999999</v>
      </c>
      <c r="N76" s="25">
        <v>2009.0550000000001</v>
      </c>
      <c r="O76" s="25">
        <v>2069.5239999999999</v>
      </c>
      <c r="P76" s="25">
        <v>2041.0309999999999</v>
      </c>
      <c r="Q76" s="25">
        <v>2194.2629999999999</v>
      </c>
      <c r="R76" s="25">
        <v>2256.5630000000001</v>
      </c>
      <c r="S76" s="38">
        <v>2280.4989999999998</v>
      </c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</row>
    <row r="77" spans="1:42" ht="10.199999999999999" customHeight="1">
      <c r="A77" s="50" t="s">
        <v>41</v>
      </c>
      <c r="B77" s="15">
        <f t="shared" ref="B77:N77" si="5">SUM(B63:B76)</f>
        <v>29941.732</v>
      </c>
      <c r="C77" s="15">
        <f t="shared" si="5"/>
        <v>31243.747000000003</v>
      </c>
      <c r="D77" s="15">
        <f t="shared" si="5"/>
        <v>28767.228000000003</v>
      </c>
      <c r="E77" s="15">
        <f t="shared" si="5"/>
        <v>29167.166999999998</v>
      </c>
      <c r="F77" s="15">
        <f t="shared" si="5"/>
        <v>31616.758999999998</v>
      </c>
      <c r="G77" s="15">
        <f t="shared" si="5"/>
        <v>34015.348999999995</v>
      </c>
      <c r="H77" s="15">
        <f t="shared" si="5"/>
        <v>34390.904000000002</v>
      </c>
      <c r="I77" s="15">
        <f t="shared" si="5"/>
        <v>35540.872999999992</v>
      </c>
      <c r="J77" s="15">
        <f t="shared" si="5"/>
        <v>36802.851999999999</v>
      </c>
      <c r="K77" s="15">
        <f t="shared" si="5"/>
        <v>39286.605000000003</v>
      </c>
      <c r="L77" s="15">
        <f t="shared" si="5"/>
        <v>40243.593000000008</v>
      </c>
      <c r="M77" s="15">
        <f t="shared" si="5"/>
        <v>42722.966999999997</v>
      </c>
      <c r="N77" s="15">
        <f t="shared" si="5"/>
        <v>43436.912999999993</v>
      </c>
      <c r="O77" s="15">
        <f>SUM(O63:O76)</f>
        <v>43470.259999999995</v>
      </c>
      <c r="P77" s="15">
        <f>SUM(P63:P76)</f>
        <v>44797.611000000004</v>
      </c>
      <c r="Q77" s="15">
        <f>SUM(Q63:Q76)</f>
        <v>47209.707999999999</v>
      </c>
      <c r="R77" s="15">
        <f>SUM(R63:R76)</f>
        <v>52019.993000000002</v>
      </c>
      <c r="S77" s="51">
        <f>SUM(S63:S76)</f>
        <v>53627.743000000002</v>
      </c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</row>
    <row r="78" spans="1:42" ht="13.2" customHeight="1">
      <c r="A78" s="52" t="s">
        <v>42</v>
      </c>
    </row>
    <row r="79" spans="1:42">
      <c r="A79" s="52" t="s">
        <v>43</v>
      </c>
      <c r="N79" s="53"/>
      <c r="O79" s="53"/>
      <c r="P79" s="53"/>
      <c r="Q79" s="53"/>
      <c r="R79" s="53"/>
      <c r="S79" s="53"/>
    </row>
    <row r="80" spans="1:42">
      <c r="A80" t="s">
        <v>44</v>
      </c>
      <c r="K80" s="54"/>
      <c r="L80" s="54"/>
      <c r="Q80" s="55" t="s">
        <v>45</v>
      </c>
    </row>
    <row r="81" spans="1:18" ht="10.199999999999999" customHeight="1">
      <c r="A81" s="56"/>
      <c r="L81" s="25"/>
      <c r="M81" s="25"/>
      <c r="N81" s="25"/>
      <c r="O81" s="25"/>
      <c r="P81" s="25"/>
      <c r="Q81" s="25"/>
      <c r="R81" s="25"/>
    </row>
    <row r="83" spans="1:18">
      <c r="L83" s="25"/>
      <c r="M83" s="25"/>
      <c r="N83" s="25"/>
      <c r="O83" s="25"/>
      <c r="P83" s="25"/>
      <c r="Q83" s="25"/>
      <c r="R83" s="25"/>
    </row>
    <row r="84" spans="1:18">
      <c r="H84" s="57"/>
      <c r="I84" s="57"/>
      <c r="J84" s="57"/>
      <c r="L84" s="57"/>
      <c r="M84" s="57"/>
      <c r="N84" s="57"/>
      <c r="O84" s="57"/>
      <c r="P84" s="57"/>
      <c r="Q84" s="57"/>
      <c r="R84" s="57"/>
    </row>
    <row r="85" spans="1:18">
      <c r="L85" s="57"/>
      <c r="M85" s="57"/>
      <c r="N85" s="57"/>
      <c r="O85" s="57"/>
      <c r="P85" s="57"/>
      <c r="Q85" s="57"/>
      <c r="R85" s="57"/>
    </row>
    <row r="86" spans="1:18">
      <c r="L86" s="25"/>
      <c r="M86" s="25"/>
      <c r="N86" s="25"/>
      <c r="O86" s="25"/>
      <c r="P86" s="25"/>
      <c r="Q86" s="25"/>
      <c r="R86" s="25"/>
    </row>
    <row r="87" spans="1:18">
      <c r="L87" s="25"/>
      <c r="M87" s="25"/>
      <c r="N87" s="25"/>
      <c r="O87" s="25"/>
      <c r="P87" s="25"/>
      <c r="Q87" s="25"/>
      <c r="R87" s="25"/>
    </row>
    <row r="88" spans="1:18">
      <c r="L88" s="25"/>
      <c r="M88" s="25"/>
      <c r="N88" s="25"/>
      <c r="O88" s="25"/>
      <c r="P88" s="25"/>
      <c r="Q88" s="25"/>
      <c r="R88" s="25"/>
    </row>
    <row r="91" spans="1:18">
      <c r="L91" s="25"/>
      <c r="M91" s="25"/>
      <c r="N91" s="25"/>
      <c r="O91" s="25"/>
      <c r="P91" s="25"/>
      <c r="Q91" s="25"/>
      <c r="R91" s="25"/>
    </row>
    <row r="92" spans="1:18">
      <c r="L92" s="25"/>
      <c r="M92" s="25"/>
      <c r="N92" s="25"/>
      <c r="O92" s="25"/>
      <c r="P92" s="25"/>
      <c r="Q92" s="25"/>
      <c r="R92" s="25"/>
    </row>
  </sheetData>
  <pageMargins left="0.75" right="0.75" top="1" bottom="1" header="0.5" footer="0.5"/>
  <pageSetup scale="60" firstPageNumber="3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CFF43-B074-4A71-A9FD-C1A168D1EF29}">
  <sheetPr>
    <pageSetUpPr fitToPage="1"/>
  </sheetPr>
  <dimension ref="A1:U60"/>
  <sheetViews>
    <sheetView zoomScaleNormal="100" zoomScaleSheetLayoutView="100" workbookViewId="0">
      <pane ySplit="5" topLeftCell="A21" activePane="bottomLeft" state="frozen"/>
      <selection pane="bottomLeft"/>
    </sheetView>
  </sheetViews>
  <sheetFormatPr defaultRowHeight="10.199999999999999"/>
  <cols>
    <col min="1" max="7" width="12.7109375" customWidth="1"/>
    <col min="8" max="8" width="15.42578125" customWidth="1"/>
    <col min="9" max="11" width="12.7109375" customWidth="1"/>
    <col min="12" max="12" width="11.7109375" customWidth="1"/>
    <col min="13" max="13" width="14.85546875" customWidth="1"/>
    <col min="14" max="14" width="17.42578125" bestFit="1" customWidth="1"/>
    <col min="15" max="15" width="10.85546875" customWidth="1"/>
    <col min="16" max="16" width="16.28515625" customWidth="1"/>
    <col min="17" max="17" width="10.28515625" customWidth="1"/>
    <col min="19" max="19" width="13.42578125" bestFit="1" customWidth="1"/>
    <col min="21" max="21" width="13.42578125" bestFit="1" customWidth="1"/>
  </cols>
  <sheetData>
    <row r="1" spans="1:13">
      <c r="A1" s="58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>
      <c r="A2" s="59" t="s">
        <v>46</v>
      </c>
      <c r="B2" s="60"/>
      <c r="C2" s="61" t="s">
        <v>47</v>
      </c>
      <c r="D2" s="61"/>
      <c r="E2" s="61"/>
      <c r="F2" s="60"/>
      <c r="G2" s="61"/>
      <c r="H2" s="61" t="s">
        <v>48</v>
      </c>
      <c r="I2" s="62"/>
      <c r="J2" s="63"/>
      <c r="K2" s="59" t="s">
        <v>49</v>
      </c>
      <c r="L2" s="60" t="s">
        <v>50</v>
      </c>
      <c r="M2" s="62"/>
    </row>
    <row r="3" spans="1:13">
      <c r="A3" s="59" t="s">
        <v>51</v>
      </c>
      <c r="B3" s="64" t="s">
        <v>52</v>
      </c>
      <c r="C3" s="59" t="s">
        <v>53</v>
      </c>
      <c r="D3" s="59" t="s">
        <v>31</v>
      </c>
      <c r="E3" s="59" t="s">
        <v>54</v>
      </c>
      <c r="F3" s="60"/>
      <c r="G3" s="62" t="s">
        <v>55</v>
      </c>
      <c r="H3" s="63"/>
      <c r="I3" s="59" t="s">
        <v>37</v>
      </c>
      <c r="J3" s="65" t="s">
        <v>54</v>
      </c>
      <c r="K3" s="59" t="s">
        <v>56</v>
      </c>
      <c r="L3" s="64" t="s">
        <v>57</v>
      </c>
      <c r="M3" s="59" t="s">
        <v>58</v>
      </c>
    </row>
    <row r="4" spans="1:13">
      <c r="A4" s="61" t="s">
        <v>59</v>
      </c>
      <c r="B4" s="66" t="s">
        <v>56</v>
      </c>
      <c r="C4" s="61"/>
      <c r="D4" s="61"/>
      <c r="E4" s="61"/>
      <c r="F4" s="66" t="s">
        <v>54</v>
      </c>
      <c r="G4" s="62" t="s">
        <v>60</v>
      </c>
      <c r="H4" s="67" t="s">
        <v>61</v>
      </c>
      <c r="I4" s="61"/>
      <c r="J4" s="67"/>
      <c r="K4" s="61"/>
      <c r="L4" s="66" t="s">
        <v>62</v>
      </c>
      <c r="M4" s="61" t="s">
        <v>63</v>
      </c>
    </row>
    <row r="5" spans="1:13">
      <c r="A5" s="68"/>
      <c r="B5" s="68"/>
      <c r="C5" s="69"/>
      <c r="D5" s="69"/>
      <c r="E5" s="69"/>
      <c r="F5" s="70" t="s">
        <v>16</v>
      </c>
      <c r="G5" s="70"/>
      <c r="H5" s="70"/>
      <c r="I5" s="69"/>
      <c r="J5" s="69"/>
      <c r="K5" s="69"/>
      <c r="L5" s="69" t="s">
        <v>64</v>
      </c>
      <c r="M5" s="69" t="s">
        <v>64</v>
      </c>
    </row>
    <row r="6" spans="1:13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>
      <c r="A7" s="1" t="s">
        <v>65</v>
      </c>
      <c r="B7" s="71">
        <v>66</v>
      </c>
      <c r="C7" s="71">
        <v>863.505</v>
      </c>
      <c r="D7" s="71">
        <v>0</v>
      </c>
      <c r="E7" s="71">
        <f>+B7+C7+D7</f>
        <v>929.505</v>
      </c>
      <c r="F7" s="71">
        <f t="shared" ref="F7:F49" si="0">+J7-I7</f>
        <v>673.27199999999993</v>
      </c>
      <c r="G7" s="71">
        <v>0</v>
      </c>
      <c r="H7" s="71">
        <f>F7-G7</f>
        <v>673.27199999999993</v>
      </c>
      <c r="I7" s="71">
        <v>180.53299999999999</v>
      </c>
      <c r="J7" s="71">
        <f t="shared" ref="J7:J45" si="1">+E7-K7</f>
        <v>853.80499999999995</v>
      </c>
      <c r="K7" s="71">
        <v>75.7</v>
      </c>
      <c r="L7" s="72">
        <v>25.22</v>
      </c>
      <c r="M7" s="73" t="s">
        <v>66</v>
      </c>
    </row>
    <row r="8" spans="1:13">
      <c r="A8" s="1" t="s">
        <v>67</v>
      </c>
      <c r="B8" s="71">
        <f t="shared" ref="B8:B37" si="2">+K7</f>
        <v>75.7</v>
      </c>
      <c r="C8" s="71">
        <v>871.52300000000002</v>
      </c>
      <c r="D8" s="71">
        <v>0</v>
      </c>
      <c r="E8" s="71">
        <f t="shared" ref="E8:E42" si="3">+B8+C8+D8</f>
        <v>947.22300000000007</v>
      </c>
      <c r="F8" s="71">
        <f t="shared" si="0"/>
        <v>692.17400000000009</v>
      </c>
      <c r="G8" s="71">
        <v>0</v>
      </c>
      <c r="H8" s="71">
        <f t="shared" ref="H8:H49" si="4">F8-G8</f>
        <v>692.17400000000009</v>
      </c>
      <c r="I8" s="71">
        <v>202.249</v>
      </c>
      <c r="J8" s="71">
        <f t="shared" si="1"/>
        <v>894.42300000000012</v>
      </c>
      <c r="K8" s="71">
        <v>52.8</v>
      </c>
      <c r="L8" s="72">
        <v>23.42</v>
      </c>
      <c r="M8" s="73" t="s">
        <v>66</v>
      </c>
    </row>
    <row r="9" spans="1:13">
      <c r="A9" s="1" t="s">
        <v>68</v>
      </c>
      <c r="B9" s="71">
        <f t="shared" si="2"/>
        <v>52.8</v>
      </c>
      <c r="C9" s="71">
        <v>982.59699999999998</v>
      </c>
      <c r="D9" s="71">
        <v>0.56000000000000005</v>
      </c>
      <c r="E9" s="71">
        <f t="shared" si="3"/>
        <v>1035.9569999999999</v>
      </c>
      <c r="F9" s="71">
        <f t="shared" si="0"/>
        <v>722.07899999999995</v>
      </c>
      <c r="G9" s="71">
        <v>0</v>
      </c>
      <c r="H9" s="71">
        <f t="shared" si="4"/>
        <v>722.07899999999995</v>
      </c>
      <c r="I9" s="71">
        <v>224.37799999999999</v>
      </c>
      <c r="J9" s="71">
        <f t="shared" si="1"/>
        <v>946.45699999999988</v>
      </c>
      <c r="K9" s="71">
        <v>89.5</v>
      </c>
      <c r="L9" s="72">
        <v>23.82</v>
      </c>
      <c r="M9" s="73" t="s">
        <v>66</v>
      </c>
    </row>
    <row r="10" spans="1:13">
      <c r="A10" s="1" t="s">
        <v>69</v>
      </c>
      <c r="B10" s="71">
        <f t="shared" si="2"/>
        <v>89.5</v>
      </c>
      <c r="C10" s="71">
        <v>1052.9839999999999</v>
      </c>
      <c r="D10" s="71">
        <v>0</v>
      </c>
      <c r="E10" s="71">
        <f t="shared" si="3"/>
        <v>1142.4839999999999</v>
      </c>
      <c r="F10" s="71">
        <f t="shared" si="0"/>
        <v>762.15299999999991</v>
      </c>
      <c r="G10" s="71">
        <v>0</v>
      </c>
      <c r="H10" s="71">
        <f t="shared" si="4"/>
        <v>762.15299999999991</v>
      </c>
      <c r="I10" s="71">
        <v>310.63099999999997</v>
      </c>
      <c r="J10" s="71">
        <f t="shared" si="1"/>
        <v>1072.7839999999999</v>
      </c>
      <c r="K10" s="71">
        <v>69.7</v>
      </c>
      <c r="L10" s="72">
        <v>28.62</v>
      </c>
      <c r="M10" s="73" t="s">
        <v>66</v>
      </c>
    </row>
    <row r="11" spans="1:13">
      <c r="A11" s="1" t="s">
        <v>70</v>
      </c>
      <c r="B11" s="71">
        <f t="shared" si="2"/>
        <v>69.7</v>
      </c>
      <c r="C11" s="71">
        <v>1193.9480000000001</v>
      </c>
      <c r="D11" s="71">
        <v>0</v>
      </c>
      <c r="E11" s="71">
        <f t="shared" si="3"/>
        <v>1263.6480000000001</v>
      </c>
      <c r="F11" s="71">
        <f t="shared" si="0"/>
        <v>930.08800000000019</v>
      </c>
      <c r="G11" s="71">
        <v>0</v>
      </c>
      <c r="H11" s="71">
        <f t="shared" si="4"/>
        <v>930.08800000000019</v>
      </c>
      <c r="I11" s="71">
        <v>260.06</v>
      </c>
      <c r="J11" s="71">
        <f t="shared" si="1"/>
        <v>1190.1480000000001</v>
      </c>
      <c r="K11" s="71">
        <v>73.5</v>
      </c>
      <c r="L11" s="72">
        <v>29.14</v>
      </c>
      <c r="M11" s="73" t="s">
        <v>66</v>
      </c>
    </row>
    <row r="12" spans="1:13">
      <c r="A12" s="1" t="s">
        <v>71</v>
      </c>
      <c r="B12" s="71">
        <f t="shared" si="2"/>
        <v>73.5</v>
      </c>
      <c r="C12" s="71">
        <v>1252.7260000000001</v>
      </c>
      <c r="D12" s="71">
        <v>0</v>
      </c>
      <c r="E12" s="71">
        <f t="shared" si="3"/>
        <v>1326.2260000000001</v>
      </c>
      <c r="F12" s="71">
        <f t="shared" si="0"/>
        <v>862.09400000000005</v>
      </c>
      <c r="G12" s="71">
        <v>0</v>
      </c>
      <c r="H12" s="71">
        <f t="shared" si="4"/>
        <v>862.09400000000005</v>
      </c>
      <c r="I12" s="71">
        <v>343.93200000000002</v>
      </c>
      <c r="J12" s="71">
        <f t="shared" si="1"/>
        <v>1206.0260000000001</v>
      </c>
      <c r="K12" s="71">
        <v>120.2</v>
      </c>
      <c r="L12" s="72">
        <v>18.46</v>
      </c>
      <c r="M12" s="73" t="s">
        <v>66</v>
      </c>
    </row>
    <row r="13" spans="1:13">
      <c r="A13" s="1" t="s">
        <v>72</v>
      </c>
      <c r="B13" s="71">
        <f t="shared" si="2"/>
        <v>120.2</v>
      </c>
      <c r="C13" s="71">
        <v>1400.1</v>
      </c>
      <c r="D13" s="71">
        <v>0</v>
      </c>
      <c r="E13" s="71">
        <f t="shared" si="3"/>
        <v>1520.3</v>
      </c>
      <c r="F13" s="71">
        <f t="shared" si="0"/>
        <v>1143.1129999999998</v>
      </c>
      <c r="G13" s="71">
        <v>0</v>
      </c>
      <c r="H13" s="71">
        <f t="shared" si="4"/>
        <v>1143.1129999999998</v>
      </c>
      <c r="I13" s="71">
        <v>267.78699999999998</v>
      </c>
      <c r="J13" s="71">
        <f t="shared" si="1"/>
        <v>1410.8999999999999</v>
      </c>
      <c r="K13" s="71">
        <v>109.4</v>
      </c>
      <c r="L13" s="72">
        <v>21.43</v>
      </c>
      <c r="M13" s="73" t="s">
        <v>66</v>
      </c>
    </row>
    <row r="14" spans="1:13">
      <c r="A14" s="1" t="s">
        <v>73</v>
      </c>
      <c r="B14" s="71">
        <f t="shared" si="2"/>
        <v>109.4</v>
      </c>
      <c r="C14" s="71">
        <v>1435.2950000000001</v>
      </c>
      <c r="D14" s="71">
        <v>2.234</v>
      </c>
      <c r="E14" s="71">
        <f t="shared" si="3"/>
        <v>1546.9290000000001</v>
      </c>
      <c r="F14" s="71">
        <f t="shared" si="0"/>
        <v>1065.9180000000001</v>
      </c>
      <c r="G14" s="71">
        <v>0</v>
      </c>
      <c r="H14" s="71">
        <f t="shared" si="4"/>
        <v>1065.9180000000001</v>
      </c>
      <c r="I14" s="71">
        <v>369.911</v>
      </c>
      <c r="J14" s="71">
        <f t="shared" si="1"/>
        <v>1435.8290000000002</v>
      </c>
      <c r="K14" s="71">
        <v>111.1</v>
      </c>
      <c r="L14" s="72">
        <v>23.27</v>
      </c>
      <c r="M14" s="73" t="s">
        <v>66</v>
      </c>
    </row>
    <row r="15" spans="1:13">
      <c r="A15" s="1" t="s">
        <v>74</v>
      </c>
      <c r="B15" s="71">
        <f t="shared" si="2"/>
        <v>111.1</v>
      </c>
      <c r="C15" s="71">
        <v>1414.8869999999999</v>
      </c>
      <c r="D15" s="71">
        <v>0.80338098975399985</v>
      </c>
      <c r="E15" s="71">
        <f t="shared" si="3"/>
        <v>1526.7903809897539</v>
      </c>
      <c r="F15" s="71">
        <f t="shared" si="0"/>
        <v>1064.395915756128</v>
      </c>
      <c r="G15" s="71">
        <v>0</v>
      </c>
      <c r="H15" s="71">
        <f t="shared" si="4"/>
        <v>1064.395915756128</v>
      </c>
      <c r="I15" s="71">
        <v>363.89446523362597</v>
      </c>
      <c r="J15" s="71">
        <f t="shared" si="1"/>
        <v>1428.2903809897539</v>
      </c>
      <c r="K15" s="71">
        <v>98.5</v>
      </c>
      <c r="L15" s="72">
        <v>21.01</v>
      </c>
      <c r="M15" s="73" t="s">
        <v>66</v>
      </c>
    </row>
    <row r="16" spans="1:13">
      <c r="A16" s="1" t="s">
        <v>75</v>
      </c>
      <c r="B16" s="71">
        <f t="shared" si="2"/>
        <v>98.5</v>
      </c>
      <c r="C16" s="71">
        <v>1470.3</v>
      </c>
      <c r="D16" s="71">
        <v>0</v>
      </c>
      <c r="E16" s="71">
        <f t="shared" si="3"/>
        <v>1568.8</v>
      </c>
      <c r="F16" s="71">
        <f t="shared" si="0"/>
        <v>1111.1774949968681</v>
      </c>
      <c r="G16" s="71">
        <v>0</v>
      </c>
      <c r="H16" s="71">
        <f t="shared" si="4"/>
        <v>1111.1774949968681</v>
      </c>
      <c r="I16" s="71">
        <v>413.52250500313204</v>
      </c>
      <c r="J16" s="71">
        <f t="shared" si="1"/>
        <v>1524.7</v>
      </c>
      <c r="K16" s="71">
        <v>44.1</v>
      </c>
      <c r="L16" s="72">
        <v>24.82</v>
      </c>
      <c r="M16" s="73" t="s">
        <v>66</v>
      </c>
    </row>
    <row r="17" spans="1:13">
      <c r="A17" s="1" t="s">
        <v>76</v>
      </c>
      <c r="B17" s="71">
        <f t="shared" si="2"/>
        <v>44.1</v>
      </c>
      <c r="C17" s="71">
        <v>1655.9290000000001</v>
      </c>
      <c r="D17" s="71">
        <v>1.7629999999999999</v>
      </c>
      <c r="E17" s="71">
        <f t="shared" si="3"/>
        <v>1701.7919999999999</v>
      </c>
      <c r="F17" s="71">
        <f t="shared" si="0"/>
        <v>1065.3483889999998</v>
      </c>
      <c r="G17" s="71">
        <v>0</v>
      </c>
      <c r="H17" s="71">
        <f t="shared" si="4"/>
        <v>1065.3483889999998</v>
      </c>
      <c r="I17" s="71">
        <v>498.05261100000001</v>
      </c>
      <c r="J17" s="71">
        <f t="shared" si="1"/>
        <v>1563.4009999999998</v>
      </c>
      <c r="K17" s="71">
        <v>138.39099999999999</v>
      </c>
      <c r="L17" s="72">
        <v>27.5</v>
      </c>
      <c r="M17" s="73" t="s">
        <v>66</v>
      </c>
    </row>
    <row r="18" spans="1:13">
      <c r="A18" s="1" t="s">
        <v>77</v>
      </c>
      <c r="B18" s="71">
        <f t="shared" si="2"/>
        <v>138.39099999999999</v>
      </c>
      <c r="C18" s="71">
        <v>1821.2860000000001</v>
      </c>
      <c r="D18" s="71">
        <v>5.0516480000000001</v>
      </c>
      <c r="E18" s="71">
        <f t="shared" si="3"/>
        <v>1964.7286480000002</v>
      </c>
      <c r="F18" s="71">
        <f t="shared" si="0"/>
        <v>1201.9076180000002</v>
      </c>
      <c r="G18" s="71">
        <v>0</v>
      </c>
      <c r="H18" s="71">
        <f t="shared" si="4"/>
        <v>1201.9076180000002</v>
      </c>
      <c r="I18" s="71">
        <v>566.41503</v>
      </c>
      <c r="J18" s="71">
        <f t="shared" si="1"/>
        <v>1768.3226480000003</v>
      </c>
      <c r="K18" s="71">
        <v>196.40600000000001</v>
      </c>
      <c r="L18" s="72">
        <v>25.82</v>
      </c>
      <c r="M18" s="73" t="s">
        <v>66</v>
      </c>
    </row>
    <row r="19" spans="1:13">
      <c r="A19" s="1" t="s">
        <v>78</v>
      </c>
      <c r="B19" s="71">
        <f t="shared" si="2"/>
        <v>196.40600000000001</v>
      </c>
      <c r="C19" s="71">
        <v>1877.7349999999999</v>
      </c>
      <c r="D19" s="71">
        <v>7.1773719999999983</v>
      </c>
      <c r="E19" s="71">
        <f t="shared" si="3"/>
        <v>2081.3183720000002</v>
      </c>
      <c r="F19" s="71">
        <f t="shared" si="0"/>
        <v>1220.0821429999999</v>
      </c>
      <c r="G19" s="71">
        <v>0</v>
      </c>
      <c r="H19" s="71">
        <f t="shared" si="4"/>
        <v>1220.0821429999999</v>
      </c>
      <c r="I19" s="71">
        <v>711.5392290000002</v>
      </c>
      <c r="J19" s="71">
        <f t="shared" si="1"/>
        <v>1931.6213720000001</v>
      </c>
      <c r="K19" s="71">
        <v>149.697</v>
      </c>
      <c r="L19" s="72">
        <v>20.9</v>
      </c>
      <c r="M19" s="73" t="s">
        <v>66</v>
      </c>
    </row>
    <row r="20" spans="1:13">
      <c r="A20" s="1" t="s">
        <v>79</v>
      </c>
      <c r="B20" s="71">
        <f t="shared" si="2"/>
        <v>149.697</v>
      </c>
      <c r="C20" s="71">
        <v>1906.184</v>
      </c>
      <c r="D20" s="71">
        <v>6.6099520000000007</v>
      </c>
      <c r="E20" s="71">
        <f t="shared" si="3"/>
        <v>2062.4909519999997</v>
      </c>
      <c r="F20" s="71">
        <f t="shared" si="0"/>
        <v>1227.6414919999997</v>
      </c>
      <c r="G20" s="71">
        <v>0</v>
      </c>
      <c r="H20" s="71">
        <f t="shared" si="4"/>
        <v>1227.6414919999997</v>
      </c>
      <c r="I20" s="71">
        <v>716.57746000000009</v>
      </c>
      <c r="J20" s="71">
        <f t="shared" si="1"/>
        <v>1944.2189519999997</v>
      </c>
      <c r="K20" s="71">
        <v>118.27200000000001</v>
      </c>
      <c r="L20" s="72">
        <v>27.17</v>
      </c>
      <c r="M20" s="73" t="s">
        <v>66</v>
      </c>
    </row>
    <row r="21" spans="1:13">
      <c r="A21" s="1" t="s">
        <v>80</v>
      </c>
      <c r="B21" s="71">
        <f t="shared" si="2"/>
        <v>118.27200000000001</v>
      </c>
      <c r="C21" s="71">
        <v>2227.46</v>
      </c>
      <c r="D21" s="71">
        <v>10.077254118994</v>
      </c>
      <c r="E21" s="71">
        <f t="shared" si="3"/>
        <v>2355.809254118994</v>
      </c>
      <c r="F21" s="71">
        <f t="shared" si="0"/>
        <v>1249.6817045895559</v>
      </c>
      <c r="G21" s="71">
        <v>0</v>
      </c>
      <c r="H21" s="71">
        <f t="shared" si="4"/>
        <v>1249.6817045895559</v>
      </c>
      <c r="I21" s="71">
        <v>865.47554952943801</v>
      </c>
      <c r="J21" s="71">
        <f t="shared" si="1"/>
        <v>2115.1572541189939</v>
      </c>
      <c r="K21" s="71">
        <v>240.65199999999999</v>
      </c>
      <c r="L21" s="72">
        <v>26.47</v>
      </c>
      <c r="M21" s="73" t="s">
        <v>66</v>
      </c>
    </row>
    <row r="22" spans="1:13">
      <c r="A22" s="1" t="s">
        <v>81</v>
      </c>
      <c r="B22" s="71">
        <f t="shared" si="2"/>
        <v>240.65199999999999</v>
      </c>
      <c r="C22" s="71">
        <v>2138.9589999999998</v>
      </c>
      <c r="D22" s="71">
        <v>10.992614835148885</v>
      </c>
      <c r="E22" s="71">
        <f t="shared" si="3"/>
        <v>2390.6036148351486</v>
      </c>
      <c r="F22" s="71">
        <f t="shared" si="0"/>
        <v>1298.3008951060265</v>
      </c>
      <c r="G22" s="71">
        <v>0</v>
      </c>
      <c r="H22" s="71">
        <f t="shared" si="4"/>
        <v>1298.3008951060265</v>
      </c>
      <c r="I22" s="71">
        <v>976.51471972912202</v>
      </c>
      <c r="J22" s="71">
        <f t="shared" si="1"/>
        <v>2274.8156148351486</v>
      </c>
      <c r="K22" s="71">
        <v>115.788</v>
      </c>
      <c r="L22" s="72">
        <v>25.24</v>
      </c>
      <c r="M22" s="73" t="s">
        <v>66</v>
      </c>
    </row>
    <row r="23" spans="1:13">
      <c r="A23" s="1" t="s">
        <v>82</v>
      </c>
      <c r="B23" s="71">
        <f t="shared" si="2"/>
        <v>115.788</v>
      </c>
      <c r="C23" s="71">
        <v>2231.3690000000001</v>
      </c>
      <c r="D23" s="71">
        <v>13.522084310952</v>
      </c>
      <c r="E23" s="71">
        <f t="shared" si="3"/>
        <v>2360.679084310952</v>
      </c>
      <c r="F23" s="71">
        <f t="shared" si="0"/>
        <v>1244.2017755718139</v>
      </c>
      <c r="G23" s="71">
        <v>0</v>
      </c>
      <c r="H23" s="71">
        <f t="shared" si="4"/>
        <v>1244.2017755718139</v>
      </c>
      <c r="I23" s="71">
        <v>987.70830873913803</v>
      </c>
      <c r="J23" s="71">
        <f t="shared" si="1"/>
        <v>2231.9100843109518</v>
      </c>
      <c r="K23" s="71">
        <v>128.76900000000001</v>
      </c>
      <c r="L23" s="72">
        <v>24.05</v>
      </c>
      <c r="M23" s="73" t="s">
        <v>66</v>
      </c>
    </row>
    <row r="24" spans="1:13">
      <c r="A24" s="1" t="s">
        <v>83</v>
      </c>
      <c r="B24" s="71">
        <f t="shared" si="2"/>
        <v>128.76900000000001</v>
      </c>
      <c r="C24" s="71">
        <v>2334.7849999999999</v>
      </c>
      <c r="D24" s="71">
        <v>28.141759526202001</v>
      </c>
      <c r="E24" s="71">
        <f t="shared" si="3"/>
        <v>2491.695759526202</v>
      </c>
      <c r="F24" s="71">
        <f t="shared" si="0"/>
        <v>1271.3171383667341</v>
      </c>
      <c r="G24" s="71">
        <v>0</v>
      </c>
      <c r="H24" s="71">
        <f t="shared" si="4"/>
        <v>1271.3171383667341</v>
      </c>
      <c r="I24" s="71">
        <v>1118.4876211594678</v>
      </c>
      <c r="J24" s="71">
        <f t="shared" si="1"/>
        <v>2389.8047595262019</v>
      </c>
      <c r="K24" s="71">
        <v>101.89100000000001</v>
      </c>
      <c r="L24" s="72">
        <v>28.94</v>
      </c>
      <c r="M24" s="73" t="s">
        <v>66</v>
      </c>
    </row>
    <row r="25" spans="1:13">
      <c r="A25" s="1" t="s">
        <v>84</v>
      </c>
      <c r="B25" s="71">
        <f t="shared" si="2"/>
        <v>101.89100000000001</v>
      </c>
      <c r="C25" s="71">
        <v>2374.4160000000002</v>
      </c>
      <c r="D25" s="71">
        <v>42.447928674564004</v>
      </c>
      <c r="E25" s="71">
        <f t="shared" si="3"/>
        <v>2518.7549286745643</v>
      </c>
      <c r="F25" s="71">
        <f t="shared" si="0"/>
        <v>1394.0783954758404</v>
      </c>
      <c r="G25" s="71">
        <v>0</v>
      </c>
      <c r="H25" s="71">
        <f t="shared" si="4"/>
        <v>1394.0783954758404</v>
      </c>
      <c r="I25" s="71">
        <v>989.25653319872401</v>
      </c>
      <c r="J25" s="71">
        <f t="shared" si="1"/>
        <v>2383.3349286745643</v>
      </c>
      <c r="K25" s="71">
        <v>135.41999999999999</v>
      </c>
      <c r="L25" s="72">
        <v>25.3</v>
      </c>
      <c r="M25" s="73" t="s">
        <v>66</v>
      </c>
    </row>
    <row r="26" spans="1:13">
      <c r="A26" s="1" t="s">
        <v>85</v>
      </c>
      <c r="B26" s="71">
        <f t="shared" si="2"/>
        <v>135.41999999999999</v>
      </c>
      <c r="C26" s="71">
        <v>2501.3969999999999</v>
      </c>
      <c r="D26" s="71">
        <v>17.533043505054</v>
      </c>
      <c r="E26" s="71">
        <f t="shared" si="3"/>
        <v>2654.3500435050541</v>
      </c>
      <c r="F26" s="71">
        <f t="shared" si="0"/>
        <v>1416.9118689254624</v>
      </c>
      <c r="G26" s="71">
        <v>0</v>
      </c>
      <c r="H26" s="71">
        <f t="shared" si="4"/>
        <v>1416.9118689254624</v>
      </c>
      <c r="I26" s="71">
        <v>970.07917457959184</v>
      </c>
      <c r="J26" s="71">
        <f t="shared" si="1"/>
        <v>2386.9910435050542</v>
      </c>
      <c r="K26" s="71">
        <v>267.35899999999998</v>
      </c>
      <c r="L26" s="72">
        <v>17.809999999999999</v>
      </c>
      <c r="M26" s="73" t="s">
        <v>66</v>
      </c>
    </row>
    <row r="27" spans="1:13">
      <c r="A27" s="1" t="s">
        <v>86</v>
      </c>
      <c r="B27" s="71">
        <f t="shared" si="2"/>
        <v>267.35899999999998</v>
      </c>
      <c r="C27" s="71">
        <v>2403.192</v>
      </c>
      <c r="D27" s="71">
        <v>27.287245834379998</v>
      </c>
      <c r="E27" s="71">
        <f t="shared" si="3"/>
        <v>2697.8382458343799</v>
      </c>
      <c r="F27" s="71">
        <f t="shared" si="0"/>
        <v>1630.443410628096</v>
      </c>
      <c r="G27" s="71">
        <v>0</v>
      </c>
      <c r="H27" s="71">
        <f t="shared" si="4"/>
        <v>1630.443410628096</v>
      </c>
      <c r="I27" s="71">
        <v>950.78583520628399</v>
      </c>
      <c r="J27" s="71">
        <f t="shared" si="1"/>
        <v>2581.22924583438</v>
      </c>
      <c r="K27" s="71">
        <v>116.60899999999999</v>
      </c>
      <c r="L27" s="72">
        <v>13.54</v>
      </c>
      <c r="M27" s="73" t="s">
        <v>66</v>
      </c>
    </row>
    <row r="28" spans="1:13">
      <c r="A28" s="1" t="s">
        <v>87</v>
      </c>
      <c r="B28" s="71">
        <f t="shared" si="2"/>
        <v>116.60899999999999</v>
      </c>
      <c r="C28" s="71">
        <v>2461.4560000000001</v>
      </c>
      <c r="D28" s="71">
        <v>61.393407356357997</v>
      </c>
      <c r="E28" s="71">
        <f t="shared" si="3"/>
        <v>2639.4584073563578</v>
      </c>
      <c r="F28" s="71">
        <f t="shared" si="0"/>
        <v>1363.0188588097576</v>
      </c>
      <c r="G28" s="71">
        <v>0</v>
      </c>
      <c r="H28" s="71">
        <f t="shared" si="4"/>
        <v>1363.0188588097576</v>
      </c>
      <c r="I28" s="71">
        <v>1172.3745485466002</v>
      </c>
      <c r="J28" s="71">
        <f t="shared" si="1"/>
        <v>2535.3934073563578</v>
      </c>
      <c r="K28" s="71">
        <v>104.065</v>
      </c>
      <c r="L28" s="72">
        <v>19.14</v>
      </c>
      <c r="M28" s="73" t="s">
        <v>66</v>
      </c>
    </row>
    <row r="29" spans="1:13">
      <c r="A29" s="1" t="s">
        <v>88</v>
      </c>
      <c r="B29" s="71">
        <f t="shared" si="2"/>
        <v>104.065</v>
      </c>
      <c r="C29" s="71">
        <v>2453.0439999999999</v>
      </c>
      <c r="D29" s="71">
        <v>65.615917668335996</v>
      </c>
      <c r="E29" s="71">
        <f t="shared" si="3"/>
        <v>2622.7249176683358</v>
      </c>
      <c r="F29" s="71">
        <f t="shared" si="0"/>
        <v>1615.0979483683259</v>
      </c>
      <c r="G29" s="71">
        <v>0</v>
      </c>
      <c r="H29" s="71">
        <f t="shared" si="4"/>
        <v>1615.0979483683259</v>
      </c>
      <c r="I29" s="71">
        <v>888.27296930001</v>
      </c>
      <c r="J29" s="71">
        <f t="shared" si="1"/>
        <v>2503.370917668336</v>
      </c>
      <c r="K29" s="71">
        <v>119.354</v>
      </c>
      <c r="L29" s="72">
        <v>28.17</v>
      </c>
      <c r="M29" s="73" t="s">
        <v>66</v>
      </c>
    </row>
    <row r="30" spans="1:13">
      <c r="A30" s="1" t="s">
        <v>89</v>
      </c>
      <c r="B30" s="71">
        <f t="shared" si="2"/>
        <v>119.354</v>
      </c>
      <c r="C30" s="71">
        <v>2396.4520000000002</v>
      </c>
      <c r="D30" s="71">
        <v>66.015042435216003</v>
      </c>
      <c r="E30" s="71">
        <f t="shared" si="3"/>
        <v>2581.821042435216</v>
      </c>
      <c r="F30" s="71">
        <f t="shared" si="0"/>
        <v>1662.059957777708</v>
      </c>
      <c r="G30" s="71">
        <v>0</v>
      </c>
      <c r="H30" s="71">
        <f t="shared" si="4"/>
        <v>1662.059957777708</v>
      </c>
      <c r="I30" s="71">
        <v>766.88308465750799</v>
      </c>
      <c r="J30" s="71">
        <f t="shared" si="1"/>
        <v>2428.9430424352158</v>
      </c>
      <c r="K30" s="71">
        <v>152.87799999999999</v>
      </c>
      <c r="L30" s="72">
        <v>28.43</v>
      </c>
      <c r="M30" s="73" t="s">
        <v>66</v>
      </c>
    </row>
    <row r="31" spans="1:13">
      <c r="A31" s="1" t="s">
        <v>90</v>
      </c>
      <c r="B31" s="71">
        <f t="shared" si="2"/>
        <v>152.87799999999999</v>
      </c>
      <c r="C31" s="71">
        <v>2396.105</v>
      </c>
      <c r="D31" s="71">
        <v>49.0514064957</v>
      </c>
      <c r="E31" s="71">
        <f t="shared" si="3"/>
        <v>2598.0344064957003</v>
      </c>
      <c r="F31" s="71">
        <f t="shared" si="0"/>
        <v>1653.0855688741904</v>
      </c>
      <c r="G31" s="71">
        <v>0</v>
      </c>
      <c r="H31" s="71">
        <f t="shared" si="4"/>
        <v>1653.0855688741904</v>
      </c>
      <c r="I31" s="71">
        <v>789.40283762151012</v>
      </c>
      <c r="J31" s="71">
        <f t="shared" si="1"/>
        <v>2442.4884064957005</v>
      </c>
      <c r="K31" s="71">
        <v>155.54599999999999</v>
      </c>
      <c r="L31" s="72">
        <v>27.86</v>
      </c>
      <c r="M31" s="73" t="s">
        <v>66</v>
      </c>
    </row>
    <row r="32" spans="1:13">
      <c r="A32" s="1" t="s">
        <v>91</v>
      </c>
      <c r="B32" s="71">
        <f t="shared" si="2"/>
        <v>155.54599999999999</v>
      </c>
      <c r="C32" s="71">
        <v>2482.7339999999999</v>
      </c>
      <c r="D32" s="71">
        <v>45.018266599656002</v>
      </c>
      <c r="E32" s="71">
        <f t="shared" si="3"/>
        <v>2683.2982665996556</v>
      </c>
      <c r="F32" s="71">
        <f t="shared" si="0"/>
        <v>1684.6369031388035</v>
      </c>
      <c r="G32" s="71">
        <v>0</v>
      </c>
      <c r="H32" s="71">
        <f t="shared" si="4"/>
        <v>1684.6369031388035</v>
      </c>
      <c r="I32" s="71">
        <v>798.77636346085228</v>
      </c>
      <c r="J32" s="71">
        <f t="shared" si="1"/>
        <v>2483.4132665996558</v>
      </c>
      <c r="K32" s="71">
        <v>199.88499999999999</v>
      </c>
      <c r="L32" s="72">
        <v>25.18</v>
      </c>
      <c r="M32" s="73" t="s">
        <v>66</v>
      </c>
    </row>
    <row r="33" spans="1:21">
      <c r="A33" s="1" t="s">
        <v>92</v>
      </c>
      <c r="B33" s="71">
        <f t="shared" si="2"/>
        <v>199.88499999999999</v>
      </c>
      <c r="C33" s="71">
        <v>2560.2550000000001</v>
      </c>
      <c r="D33" s="71">
        <v>43.093466247005999</v>
      </c>
      <c r="E33" s="71">
        <f t="shared" si="3"/>
        <v>2803.2334662470062</v>
      </c>
      <c r="F33" s="71">
        <f t="shared" si="0"/>
        <v>1831.6070154047379</v>
      </c>
      <c r="G33" s="71">
        <v>0</v>
      </c>
      <c r="H33" s="71">
        <f t="shared" si="4"/>
        <v>1831.6070154047379</v>
      </c>
      <c r="I33" s="71">
        <v>792.96945084226809</v>
      </c>
      <c r="J33" s="71">
        <f t="shared" si="1"/>
        <v>2624.576466247006</v>
      </c>
      <c r="K33" s="71">
        <v>178.65700000000001</v>
      </c>
      <c r="L33" s="72">
        <v>31.81</v>
      </c>
      <c r="M33" s="73" t="s">
        <v>66</v>
      </c>
    </row>
    <row r="34" spans="1:21">
      <c r="A34" s="1" t="s">
        <v>93</v>
      </c>
      <c r="B34" s="71">
        <f t="shared" si="2"/>
        <v>178.65700000000001</v>
      </c>
      <c r="C34" s="71">
        <v>2506.8400499999998</v>
      </c>
      <c r="D34" s="71">
        <v>45.188242955856005</v>
      </c>
      <c r="E34" s="71">
        <f t="shared" si="3"/>
        <v>2730.6852929558559</v>
      </c>
      <c r="F34" s="71">
        <f t="shared" si="0"/>
        <v>1756.0666496253439</v>
      </c>
      <c r="G34" s="71">
        <v>0</v>
      </c>
      <c r="H34" s="71">
        <f t="shared" si="4"/>
        <v>1756.0666496253439</v>
      </c>
      <c r="I34" s="71">
        <v>769.257643330512</v>
      </c>
      <c r="J34" s="71">
        <f t="shared" si="1"/>
        <v>2525.324292955856</v>
      </c>
      <c r="K34" s="71">
        <v>205.36099999999999</v>
      </c>
      <c r="L34" s="72">
        <v>69.400000000000006</v>
      </c>
      <c r="M34" s="73" t="s">
        <v>66</v>
      </c>
    </row>
    <row r="35" spans="1:21">
      <c r="A35" s="1" t="s">
        <v>94</v>
      </c>
      <c r="B35" s="71">
        <f t="shared" si="2"/>
        <v>205.36099999999999</v>
      </c>
      <c r="C35" s="71">
        <v>2418.4557500000001</v>
      </c>
      <c r="D35" s="71">
        <v>43.485108526818003</v>
      </c>
      <c r="E35" s="71">
        <f t="shared" si="3"/>
        <v>2667.3018585268178</v>
      </c>
      <c r="F35" s="71">
        <f t="shared" si="0"/>
        <v>1567.7993531418733</v>
      </c>
      <c r="G35" s="71">
        <v>0</v>
      </c>
      <c r="H35" s="71">
        <f t="shared" si="4"/>
        <v>1567.7993531418733</v>
      </c>
      <c r="I35" s="71">
        <v>813.70250538494417</v>
      </c>
      <c r="J35" s="71">
        <f t="shared" si="1"/>
        <v>2381.5018585268176</v>
      </c>
      <c r="K35" s="71">
        <v>285.8</v>
      </c>
      <c r="L35" s="72">
        <v>32.75</v>
      </c>
      <c r="M35" s="73" t="s">
        <v>66</v>
      </c>
    </row>
    <row r="36" spans="1:21">
      <c r="A36" s="1" t="s">
        <v>95</v>
      </c>
      <c r="B36" s="71">
        <f t="shared" si="2"/>
        <v>285.8</v>
      </c>
      <c r="C36" s="71">
        <v>2485.1489999999999</v>
      </c>
      <c r="D36" s="71">
        <v>37.046113143858008</v>
      </c>
      <c r="E36" s="71">
        <f t="shared" si="3"/>
        <v>2807.9951131438579</v>
      </c>
      <c r="F36" s="71">
        <f t="shared" si="0"/>
        <v>1895.0803012535878</v>
      </c>
      <c r="G36" s="71">
        <v>102</v>
      </c>
      <c r="H36" s="71">
        <f t="shared" si="4"/>
        <v>1793.0803012535878</v>
      </c>
      <c r="I36" s="71">
        <v>774.09081189027006</v>
      </c>
      <c r="J36" s="71">
        <f t="shared" si="1"/>
        <v>2669.1711131438578</v>
      </c>
      <c r="K36" s="71">
        <v>138.82400000000001</v>
      </c>
      <c r="L36" s="72">
        <v>39.29</v>
      </c>
      <c r="M36" s="73" t="s">
        <v>66</v>
      </c>
    </row>
    <row r="37" spans="1:21">
      <c r="A37" s="1" t="s">
        <v>96</v>
      </c>
      <c r="B37" s="71">
        <f t="shared" si="2"/>
        <v>138.82400000000001</v>
      </c>
      <c r="C37" s="71">
        <v>3650</v>
      </c>
      <c r="D37" s="71">
        <v>47.564953339931989</v>
      </c>
      <c r="E37" s="71">
        <f t="shared" si="3"/>
        <v>3836.388953339932</v>
      </c>
      <c r="F37" s="71">
        <f t="shared" si="0"/>
        <v>2804.644150177066</v>
      </c>
      <c r="G37" s="71">
        <v>261</v>
      </c>
      <c r="H37" s="71">
        <f t="shared" si="4"/>
        <v>2543.644150177066</v>
      </c>
      <c r="I37" s="71">
        <v>791.74480316286599</v>
      </c>
      <c r="J37" s="71">
        <f t="shared" si="1"/>
        <v>3596.388953339932</v>
      </c>
      <c r="K37" s="71">
        <v>240</v>
      </c>
      <c r="L37" s="72">
        <v>60.76</v>
      </c>
      <c r="M37" s="73" t="s">
        <v>66</v>
      </c>
    </row>
    <row r="38" spans="1:21">
      <c r="A38" s="1" t="s">
        <v>97</v>
      </c>
      <c r="B38" s="71">
        <f>+K37</f>
        <v>240</v>
      </c>
      <c r="C38" s="71">
        <v>3625</v>
      </c>
      <c r="D38" s="71">
        <v>45.753717475746001</v>
      </c>
      <c r="E38" s="71">
        <f t="shared" si="3"/>
        <v>3910.7537174757458</v>
      </c>
      <c r="F38" s="71">
        <f t="shared" si="0"/>
        <v>2742.3548912957858</v>
      </c>
      <c r="G38" s="71">
        <v>575</v>
      </c>
      <c r="H38" s="71">
        <f t="shared" si="4"/>
        <v>2167.3548912957858</v>
      </c>
      <c r="I38" s="71">
        <v>1003.3988261799599</v>
      </c>
      <c r="J38" s="71">
        <f t="shared" si="1"/>
        <v>3745.7537174757458</v>
      </c>
      <c r="K38" s="71">
        <v>165</v>
      </c>
      <c r="L38" s="72">
        <v>56.09</v>
      </c>
      <c r="M38" s="73" t="s">
        <v>66</v>
      </c>
    </row>
    <row r="39" spans="1:21">
      <c r="A39" s="1" t="s">
        <v>98</v>
      </c>
      <c r="B39" s="71">
        <f>+K38</f>
        <v>165</v>
      </c>
      <c r="C39" s="71">
        <v>3685</v>
      </c>
      <c r="D39" s="71">
        <v>60.04575499708799</v>
      </c>
      <c r="E39" s="71">
        <f t="shared" si="3"/>
        <v>3910.0457549970879</v>
      </c>
      <c r="F39" s="71">
        <f t="shared" si="0"/>
        <v>2726.2658212555179</v>
      </c>
      <c r="G39" s="71">
        <v>918</v>
      </c>
      <c r="H39" s="71">
        <f t="shared" si="4"/>
        <v>1808.2658212555179</v>
      </c>
      <c r="I39" s="71">
        <v>1018.7799337415701</v>
      </c>
      <c r="J39" s="71">
        <f t="shared" si="1"/>
        <v>3745.0457549970879</v>
      </c>
      <c r="K39" s="71">
        <v>165</v>
      </c>
      <c r="L39" s="72">
        <v>46.66</v>
      </c>
      <c r="M39" s="72">
        <v>36.770000000000003</v>
      </c>
      <c r="N39" s="74"/>
      <c r="O39" s="75"/>
      <c r="P39" s="76"/>
    </row>
    <row r="40" spans="1:21">
      <c r="A40" s="1" t="s">
        <v>99</v>
      </c>
      <c r="B40" s="71">
        <f>+K39</f>
        <v>165</v>
      </c>
      <c r="C40" s="71">
        <v>3890</v>
      </c>
      <c r="D40" s="71">
        <v>42.076685762118004</v>
      </c>
      <c r="E40" s="71">
        <f t="shared" si="3"/>
        <v>4097.0766857621184</v>
      </c>
      <c r="F40" s="71">
        <f t="shared" si="0"/>
        <v>2927.9301510077485</v>
      </c>
      <c r="G40" s="71">
        <v>1010.76</v>
      </c>
      <c r="H40" s="71">
        <f t="shared" si="4"/>
        <v>1917.1701510077485</v>
      </c>
      <c r="I40" s="71">
        <v>1004.1465347543701</v>
      </c>
      <c r="J40" s="71">
        <f t="shared" si="1"/>
        <v>3932.0766857621184</v>
      </c>
      <c r="K40" s="71">
        <v>165</v>
      </c>
      <c r="L40" s="72">
        <v>39.43</v>
      </c>
      <c r="M40" s="72">
        <v>31.55</v>
      </c>
      <c r="N40" s="74"/>
      <c r="O40" s="75"/>
      <c r="P40" s="76"/>
    </row>
    <row r="41" spans="1:21">
      <c r="A41" s="1" t="s">
        <v>100</v>
      </c>
      <c r="B41" s="71">
        <f t="shared" ref="B41:B48" si="5">+K40</f>
        <v>165</v>
      </c>
      <c r="C41" s="71">
        <v>4740</v>
      </c>
      <c r="D41" s="71">
        <v>38.809559416950002</v>
      </c>
      <c r="E41" s="71">
        <f t="shared" si="3"/>
        <v>4943.8095594169499</v>
      </c>
      <c r="F41" s="71">
        <f t="shared" si="0"/>
        <v>3870.2191376859719</v>
      </c>
      <c r="G41" s="71">
        <v>1030.8900000000001</v>
      </c>
      <c r="H41" s="71">
        <f t="shared" si="4"/>
        <v>2839.3291376859715</v>
      </c>
      <c r="I41" s="71">
        <v>908.59042173097805</v>
      </c>
      <c r="J41" s="71">
        <f t="shared" si="1"/>
        <v>4778.8095594169499</v>
      </c>
      <c r="K41" s="71">
        <v>165</v>
      </c>
      <c r="L41" s="72">
        <v>37.479999999999997</v>
      </c>
      <c r="M41" s="72">
        <v>26.82</v>
      </c>
      <c r="N41" s="74"/>
      <c r="O41" s="75"/>
      <c r="P41" s="76"/>
    </row>
    <row r="42" spans="1:21">
      <c r="A42" s="1" t="s">
        <v>101</v>
      </c>
      <c r="B42" s="71">
        <f t="shared" si="5"/>
        <v>165</v>
      </c>
      <c r="C42" s="71">
        <v>5300</v>
      </c>
      <c r="D42" s="71">
        <v>83.430314425480006</v>
      </c>
      <c r="E42" s="71">
        <f t="shared" si="3"/>
        <v>5548.43031442548</v>
      </c>
      <c r="F42" s="71">
        <f t="shared" si="0"/>
        <v>4289.43031442548</v>
      </c>
      <c r="G42" s="71">
        <v>1205.93</v>
      </c>
      <c r="H42" s="71">
        <f t="shared" si="4"/>
        <v>3083.5003144254797</v>
      </c>
      <c r="I42" s="71">
        <v>1094</v>
      </c>
      <c r="J42" s="71">
        <f t="shared" si="1"/>
        <v>5383.43031442548</v>
      </c>
      <c r="K42" s="71">
        <v>165</v>
      </c>
      <c r="L42" s="72">
        <v>39.25</v>
      </c>
      <c r="M42" s="72">
        <v>26.21</v>
      </c>
      <c r="N42" s="74"/>
      <c r="O42" s="75"/>
      <c r="P42" s="76"/>
    </row>
    <row r="43" spans="1:21">
      <c r="A43" s="1" t="s">
        <v>102</v>
      </c>
      <c r="B43" s="71">
        <f t="shared" si="5"/>
        <v>165</v>
      </c>
      <c r="C43" s="71">
        <v>5850</v>
      </c>
      <c r="D43" s="71">
        <v>73.525276643720005</v>
      </c>
      <c r="E43" s="71">
        <f>+B43+C43+D43</f>
        <v>6088.5252766437197</v>
      </c>
      <c r="F43" s="71">
        <f t="shared" si="0"/>
        <v>4841.3898220697201</v>
      </c>
      <c r="G43" s="71">
        <v>1669.845</v>
      </c>
      <c r="H43" s="71">
        <f t="shared" si="4"/>
        <v>3171.5448220697199</v>
      </c>
      <c r="I43" s="71">
        <v>1119.985454574</v>
      </c>
      <c r="J43" s="71">
        <f t="shared" si="1"/>
        <v>5961.3752766437201</v>
      </c>
      <c r="K43" s="71">
        <v>127.15</v>
      </c>
      <c r="L43" s="77">
        <v>37.408749999999998</v>
      </c>
      <c r="M43" s="72">
        <v>28.133278508771934</v>
      </c>
      <c r="N43" s="74"/>
      <c r="O43" s="75"/>
      <c r="P43" s="76"/>
    </row>
    <row r="44" spans="1:21">
      <c r="A44" s="2" t="s">
        <v>103</v>
      </c>
      <c r="B44" s="71">
        <f t="shared" si="5"/>
        <v>127.15</v>
      </c>
      <c r="C44" s="71">
        <v>6066.1379999999999</v>
      </c>
      <c r="D44" s="71">
        <v>62.467523445600001</v>
      </c>
      <c r="E44" s="71">
        <f>+B44+C44+D44</f>
        <v>6255.7555234455995</v>
      </c>
      <c r="F44" s="71">
        <f t="shared" si="0"/>
        <v>5422.883950611199</v>
      </c>
      <c r="G44" s="78">
        <v>2336.1190000000001</v>
      </c>
      <c r="H44" s="78">
        <f t="shared" si="4"/>
        <v>3086.7649506111989</v>
      </c>
      <c r="I44" s="71">
        <v>728.41857283440004</v>
      </c>
      <c r="J44" s="71">
        <f t="shared" si="1"/>
        <v>6151.302523445599</v>
      </c>
      <c r="K44" s="71">
        <v>104.453</v>
      </c>
      <c r="L44" s="77">
        <v>30.394791666666663</v>
      </c>
      <c r="M44" s="77">
        <v>24.56</v>
      </c>
      <c r="N44" s="74"/>
      <c r="O44" s="75"/>
      <c r="P44" s="76"/>
      <c r="Q44" s="79"/>
      <c r="R44" s="41"/>
      <c r="S44" s="80"/>
      <c r="U44" s="80"/>
    </row>
    <row r="45" spans="1:21">
      <c r="A45" s="2" t="s">
        <v>104</v>
      </c>
      <c r="B45" s="71">
        <f t="shared" si="5"/>
        <v>104.453</v>
      </c>
      <c r="C45" s="71">
        <v>5764.6880000000001</v>
      </c>
      <c r="D45" s="71">
        <v>64.352034331200002</v>
      </c>
      <c r="E45" s="71">
        <f t="shared" ref="E45:E50" si="6">+B45+C45+D45</f>
        <v>5933.4930343312008</v>
      </c>
      <c r="F45" s="71">
        <f t="shared" si="0"/>
        <v>5278.8582748472008</v>
      </c>
      <c r="G45" s="78">
        <v>2825.5</v>
      </c>
      <c r="H45" s="78">
        <f t="shared" si="4"/>
        <v>2453.3582748472008</v>
      </c>
      <c r="I45" s="71">
        <v>573.02975948400001</v>
      </c>
      <c r="J45" s="71">
        <f t="shared" si="1"/>
        <v>5851.8880343312012</v>
      </c>
      <c r="K45" s="71">
        <v>81.605000000000004</v>
      </c>
      <c r="L45" s="77">
        <v>26.93416666666667</v>
      </c>
      <c r="M45" s="77">
        <v>25.091999999999999</v>
      </c>
      <c r="N45" s="74"/>
      <c r="O45" s="75"/>
      <c r="P45" s="76"/>
      <c r="Q45" s="79"/>
      <c r="R45" s="41"/>
      <c r="S45" s="80"/>
      <c r="U45" s="80"/>
    </row>
    <row r="46" spans="1:21">
      <c r="A46" s="2" t="s">
        <v>105</v>
      </c>
      <c r="B46" s="71">
        <f t="shared" si="5"/>
        <v>81.605000000000004</v>
      </c>
      <c r="C46" s="71">
        <v>5394.1009999999997</v>
      </c>
      <c r="D46" s="71">
        <v>54.213639139800009</v>
      </c>
      <c r="E46" s="71">
        <f t="shared" si="6"/>
        <v>5529.9196391397991</v>
      </c>
      <c r="F46" s="71">
        <f t="shared" si="0"/>
        <v>4945.6847410109995</v>
      </c>
      <c r="G46" s="78">
        <v>2296.6030000000001</v>
      </c>
      <c r="H46" s="78">
        <f t="shared" si="4"/>
        <v>2649.0817410109994</v>
      </c>
      <c r="I46" s="71">
        <v>482.23989812879995</v>
      </c>
      <c r="J46" s="71">
        <f>+E46-K46</f>
        <v>5427.9246391397992</v>
      </c>
      <c r="K46" s="71">
        <v>101.995</v>
      </c>
      <c r="L46" s="77">
        <v>39.47</v>
      </c>
      <c r="M46" s="77">
        <v>26.123000000000001</v>
      </c>
      <c r="N46" s="74"/>
      <c r="O46" s="75"/>
      <c r="P46" s="76"/>
      <c r="Q46" s="79"/>
      <c r="R46" s="41"/>
      <c r="S46" s="80"/>
      <c r="U46" s="80"/>
    </row>
    <row r="47" spans="1:21">
      <c r="A47" s="81" t="s">
        <v>106</v>
      </c>
      <c r="B47" s="71">
        <f t="shared" si="5"/>
        <v>101.995</v>
      </c>
      <c r="C47" s="71">
        <v>5723.7129999999997</v>
      </c>
      <c r="D47" s="71">
        <v>51.294278687400002</v>
      </c>
      <c r="E47" s="71">
        <f t="shared" si="6"/>
        <v>5877.0022786873997</v>
      </c>
      <c r="F47" s="78">
        <f t="shared" si="0"/>
        <v>5269.9867659357042</v>
      </c>
      <c r="G47" s="78">
        <v>2486.1309999999999</v>
      </c>
      <c r="H47" s="78">
        <f t="shared" si="4"/>
        <v>2783.8557659357043</v>
      </c>
      <c r="I47" s="71">
        <v>451.04751275169593</v>
      </c>
      <c r="J47" s="78">
        <f>+E47-K47</f>
        <v>5721.0342786873998</v>
      </c>
      <c r="K47" s="78">
        <f>155.968</f>
        <v>155.96799999999999</v>
      </c>
      <c r="L47" s="77">
        <v>53.88</v>
      </c>
      <c r="M47" s="77">
        <v>47.792999999999999</v>
      </c>
      <c r="N47" s="74"/>
      <c r="O47" s="75"/>
      <c r="P47" s="76"/>
      <c r="R47" s="41"/>
      <c r="S47" s="80"/>
      <c r="U47" s="80"/>
    </row>
    <row r="48" spans="1:21">
      <c r="A48" s="81" t="s">
        <v>107</v>
      </c>
      <c r="B48" s="71">
        <f t="shared" si="5"/>
        <v>155.96799999999999</v>
      </c>
      <c r="C48" s="78">
        <v>6088.0839999999998</v>
      </c>
      <c r="D48" s="71">
        <v>155.46600000000001</v>
      </c>
      <c r="E48" s="78">
        <f t="shared" si="6"/>
        <v>6399.518</v>
      </c>
      <c r="F48" s="78">
        <f t="shared" si="0"/>
        <v>5863.4657382227915</v>
      </c>
      <c r="G48" s="78">
        <v>3405.7060000000001</v>
      </c>
      <c r="H48" s="78">
        <f t="shared" si="4"/>
        <v>2457.7597382227914</v>
      </c>
      <c r="I48" s="71">
        <v>387.77926177720798</v>
      </c>
      <c r="J48" s="78">
        <f>+E48-K48</f>
        <v>6251.2449999999999</v>
      </c>
      <c r="K48" s="71">
        <v>148.273</v>
      </c>
      <c r="L48" s="77">
        <v>64.28</v>
      </c>
      <c r="M48" s="77">
        <v>70.611000000000004</v>
      </c>
      <c r="N48" s="74"/>
      <c r="O48" s="75"/>
      <c r="P48" s="76"/>
      <c r="R48" s="41"/>
      <c r="S48" s="80"/>
      <c r="U48" s="80"/>
    </row>
    <row r="49" spans="1:16">
      <c r="A49" s="81" t="s">
        <v>108</v>
      </c>
      <c r="B49" s="78">
        <f>K48</f>
        <v>148.273</v>
      </c>
      <c r="C49" s="78">
        <v>6078.7960000000003</v>
      </c>
      <c r="D49" s="78">
        <v>179.952</v>
      </c>
      <c r="E49" s="78">
        <f t="shared" si="6"/>
        <v>6407.0210000000006</v>
      </c>
      <c r="F49" s="78">
        <f t="shared" si="0"/>
        <v>6003.8925759860313</v>
      </c>
      <c r="G49" s="78">
        <v>3687.1909999999998</v>
      </c>
      <c r="H49" s="78">
        <f t="shared" si="4"/>
        <v>2316.7015759860315</v>
      </c>
      <c r="I49" s="78">
        <v>280.52742401397006</v>
      </c>
      <c r="J49" s="78">
        <f>+E49-K49</f>
        <v>6284.420000000001</v>
      </c>
      <c r="K49" s="78">
        <v>122.601</v>
      </c>
      <c r="L49" s="77">
        <v>61.62</v>
      </c>
      <c r="M49" s="77">
        <v>64.23</v>
      </c>
      <c r="N49" s="74"/>
      <c r="O49" s="75"/>
      <c r="P49" s="76"/>
    </row>
    <row r="50" spans="1:16">
      <c r="A50" s="82" t="s">
        <v>109</v>
      </c>
      <c r="B50" s="83">
        <f>K49</f>
        <v>122.601</v>
      </c>
      <c r="C50" s="83">
        <v>6080</v>
      </c>
      <c r="D50" s="83">
        <v>215</v>
      </c>
      <c r="E50" s="83">
        <f t="shared" si="6"/>
        <v>6417.6009999999997</v>
      </c>
      <c r="F50" s="83">
        <f>SUM(G50:H50)</f>
        <v>6130</v>
      </c>
      <c r="G50" s="83">
        <v>3905</v>
      </c>
      <c r="H50" s="83">
        <v>2225</v>
      </c>
      <c r="I50" s="83">
        <v>170</v>
      </c>
      <c r="J50" s="83">
        <f>SUM(F50,I50)</f>
        <v>6300</v>
      </c>
      <c r="K50" s="83">
        <f>E50-J50</f>
        <v>117.60099999999966</v>
      </c>
      <c r="L50" s="84">
        <v>47</v>
      </c>
      <c r="M50" s="84">
        <v>46</v>
      </c>
      <c r="N50" s="74"/>
      <c r="O50" s="75"/>
      <c r="P50" s="76"/>
    </row>
    <row r="51" spans="1:16">
      <c r="A51" s="85" t="s">
        <v>110</v>
      </c>
      <c r="B51" s="71"/>
      <c r="C51" s="71"/>
      <c r="D51" s="71"/>
      <c r="E51" s="71"/>
      <c r="F51" s="71"/>
      <c r="G51" s="71"/>
      <c r="H51" s="78"/>
      <c r="I51" s="71"/>
      <c r="J51" s="71"/>
      <c r="K51" s="71"/>
      <c r="L51" s="72"/>
      <c r="M51" s="72"/>
    </row>
    <row r="52" spans="1:16">
      <c r="A52" s="2" t="s">
        <v>111</v>
      </c>
      <c r="B52" s="71"/>
      <c r="C52" s="71"/>
      <c r="D52" s="71"/>
      <c r="E52" s="71"/>
      <c r="F52" s="71"/>
      <c r="G52" s="71"/>
      <c r="H52" s="78"/>
      <c r="I52" s="71"/>
      <c r="J52" s="71"/>
      <c r="K52" s="71"/>
      <c r="L52" s="72"/>
      <c r="M52" s="72"/>
    </row>
    <row r="53" spans="1:16" ht="13.2" customHeight="1">
      <c r="A53" s="52" t="s">
        <v>112</v>
      </c>
    </row>
    <row r="54" spans="1:16" ht="13.2" customHeight="1">
      <c r="A54" t="s">
        <v>113</v>
      </c>
    </row>
    <row r="55" spans="1:16" ht="13.2" customHeight="1">
      <c r="A55" t="s">
        <v>114</v>
      </c>
    </row>
    <row r="56" spans="1:16" ht="13.2" customHeight="1">
      <c r="A56" s="1" t="s">
        <v>115</v>
      </c>
    </row>
    <row r="57" spans="1:16">
      <c r="A57" s="52" t="s">
        <v>116</v>
      </c>
    </row>
    <row r="58" spans="1:16">
      <c r="A58" t="s">
        <v>117</v>
      </c>
      <c r="M58" s="54"/>
      <c r="N58" s="54"/>
    </row>
    <row r="59" spans="1:16">
      <c r="A59" t="s">
        <v>118</v>
      </c>
    </row>
    <row r="60" spans="1:16" ht="10.199999999999999" customHeight="1">
      <c r="M60" s="55" t="s">
        <v>45</v>
      </c>
      <c r="N60" s="86"/>
    </row>
  </sheetData>
  <pageMargins left="0.75" right="0.75" top="1" bottom="1" header="0.5" footer="0.5"/>
  <pageSetup scale="66" firstPageNumber="3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067E-E431-4538-B2F6-4A4224BD1998}">
  <sheetPr>
    <pageSetUpPr fitToPage="1"/>
  </sheetPr>
  <dimension ref="A1:O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0.199999999999999"/>
  <cols>
    <col min="1" max="1" width="52.85546875" customWidth="1"/>
    <col min="2" max="2" width="25.28515625" customWidth="1"/>
    <col min="3" max="14" width="9.7109375" customWidth="1"/>
  </cols>
  <sheetData>
    <row r="1" spans="1:15">
      <c r="A1" s="58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>
      <c r="C2" s="87"/>
      <c r="D2" s="87"/>
      <c r="E2" s="87"/>
      <c r="F2" s="87"/>
      <c r="G2" s="87"/>
      <c r="H2" s="88">
        <v>2014</v>
      </c>
      <c r="I2" s="87"/>
      <c r="J2" s="87"/>
      <c r="K2" s="87"/>
      <c r="L2" s="87"/>
      <c r="M2" s="87"/>
      <c r="N2" s="62"/>
    </row>
    <row r="3" spans="1:15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  <c r="O3" s="59"/>
    </row>
    <row r="4" spans="1:15">
      <c r="A4" s="24" t="s">
        <v>134</v>
      </c>
    </row>
    <row r="5" spans="1:15">
      <c r="A5" s="24" t="s">
        <v>135</v>
      </c>
    </row>
    <row r="6" spans="1:15">
      <c r="A6" t="s">
        <v>136</v>
      </c>
      <c r="B6" t="s">
        <v>137</v>
      </c>
      <c r="C6" s="89">
        <v>19.8</v>
      </c>
      <c r="D6" s="89">
        <v>18.5</v>
      </c>
      <c r="E6" s="89">
        <v>18.399999999999999</v>
      </c>
      <c r="F6" s="89">
        <v>19.5</v>
      </c>
      <c r="G6" s="89">
        <v>21.7</v>
      </c>
      <c r="H6" s="89">
        <v>20.8</v>
      </c>
      <c r="I6" s="89">
        <v>20.7</v>
      </c>
      <c r="J6" s="89">
        <v>17.8</v>
      </c>
      <c r="K6" s="89">
        <v>16.2</v>
      </c>
      <c r="L6" s="89">
        <v>15.6</v>
      </c>
      <c r="M6" s="89">
        <v>17.100000000000001</v>
      </c>
      <c r="N6" s="89">
        <v>16.600000000000001</v>
      </c>
    </row>
    <row r="7" spans="1:15">
      <c r="A7" t="s">
        <v>138</v>
      </c>
      <c r="B7" t="s">
        <v>139</v>
      </c>
      <c r="C7" s="89">
        <v>230</v>
      </c>
      <c r="D7" s="89">
        <v>226</v>
      </c>
      <c r="E7" s="90" t="s">
        <v>66</v>
      </c>
      <c r="F7" s="90" t="s">
        <v>66</v>
      </c>
      <c r="G7" s="90" t="s">
        <v>66</v>
      </c>
      <c r="H7" s="90" t="s">
        <v>66</v>
      </c>
      <c r="I7" s="90" t="s">
        <v>66</v>
      </c>
      <c r="J7" s="89">
        <v>182</v>
      </c>
      <c r="K7" s="89">
        <v>175</v>
      </c>
      <c r="L7" s="89">
        <v>201</v>
      </c>
      <c r="M7" s="89">
        <v>198</v>
      </c>
      <c r="N7" s="89">
        <v>186</v>
      </c>
    </row>
    <row r="8" spans="1:15">
      <c r="A8" t="s">
        <v>140</v>
      </c>
      <c r="B8" t="s">
        <v>141</v>
      </c>
      <c r="C8" s="89">
        <v>13.8</v>
      </c>
      <c r="D8" s="89">
        <v>13.8</v>
      </c>
      <c r="E8" s="89">
        <v>13.5</v>
      </c>
      <c r="F8" s="89">
        <v>13.9</v>
      </c>
      <c r="G8" s="89">
        <v>14.9</v>
      </c>
      <c r="H8" s="89">
        <v>14.4</v>
      </c>
      <c r="I8" s="89">
        <v>14</v>
      </c>
      <c r="J8" s="89">
        <v>13.3</v>
      </c>
      <c r="K8" s="89">
        <v>11.7</v>
      </c>
      <c r="L8" s="89">
        <v>11.5</v>
      </c>
      <c r="M8" s="89">
        <v>11.6</v>
      </c>
      <c r="N8" s="89">
        <v>11.4</v>
      </c>
    </row>
    <row r="9" spans="1:15">
      <c r="A9" t="s">
        <v>142</v>
      </c>
      <c r="B9" t="s">
        <v>64</v>
      </c>
      <c r="C9" s="89">
        <v>25.4</v>
      </c>
      <c r="D9" s="89">
        <v>24.3</v>
      </c>
      <c r="E9" s="89">
        <v>25</v>
      </c>
      <c r="F9" s="89">
        <v>24.2</v>
      </c>
      <c r="G9" s="89">
        <v>23.7</v>
      </c>
      <c r="H9" s="89">
        <v>20</v>
      </c>
      <c r="I9" s="89">
        <v>21.7</v>
      </c>
      <c r="J9" s="89">
        <v>22.1</v>
      </c>
      <c r="K9" s="89">
        <v>21.5</v>
      </c>
      <c r="L9" s="89">
        <v>21</v>
      </c>
      <c r="M9" s="89">
        <v>21.4</v>
      </c>
      <c r="N9" s="89">
        <v>20.9</v>
      </c>
    </row>
    <row r="10" spans="1:15">
      <c r="A10" t="s">
        <v>143</v>
      </c>
      <c r="B10" t="s">
        <v>141</v>
      </c>
      <c r="C10" s="89">
        <v>12.9</v>
      </c>
      <c r="D10" s="89">
        <v>13.2</v>
      </c>
      <c r="E10" s="89">
        <v>13.7</v>
      </c>
      <c r="F10" s="89">
        <v>14.3</v>
      </c>
      <c r="G10" s="89">
        <v>14.4</v>
      </c>
      <c r="H10" s="89">
        <v>14.3</v>
      </c>
      <c r="I10" s="89">
        <v>13.1</v>
      </c>
      <c r="J10" s="89">
        <v>12.4</v>
      </c>
      <c r="K10" s="89">
        <v>13.3</v>
      </c>
      <c r="L10" s="89">
        <v>12.5</v>
      </c>
      <c r="M10" s="89">
        <v>12.7</v>
      </c>
      <c r="N10" s="89">
        <v>13</v>
      </c>
    </row>
    <row r="11" spans="1:15">
      <c r="A11" t="s">
        <v>144</v>
      </c>
      <c r="B11" t="s">
        <v>137</v>
      </c>
      <c r="C11" s="89">
        <v>19.600000000000001</v>
      </c>
      <c r="D11" s="89">
        <v>22.8</v>
      </c>
      <c r="E11" s="89">
        <v>21.6</v>
      </c>
      <c r="F11" s="89">
        <v>22.3</v>
      </c>
      <c r="G11" s="89">
        <v>24.1</v>
      </c>
      <c r="H11" s="89">
        <v>22.8</v>
      </c>
      <c r="I11" s="89">
        <v>22.1</v>
      </c>
      <c r="J11" s="89">
        <v>22.4</v>
      </c>
      <c r="K11" s="89">
        <v>20.2</v>
      </c>
      <c r="L11" s="89">
        <v>21.7</v>
      </c>
      <c r="M11" s="89">
        <v>20.3</v>
      </c>
      <c r="N11" s="89">
        <v>19.7</v>
      </c>
    </row>
    <row r="12" spans="1:15">
      <c r="A12" t="s">
        <v>145</v>
      </c>
      <c r="B12" t="s">
        <v>137</v>
      </c>
      <c r="C12" s="89">
        <v>18.7</v>
      </c>
      <c r="D12" s="89">
        <v>20</v>
      </c>
      <c r="E12" s="89">
        <v>19.399999999999999</v>
      </c>
      <c r="F12" s="89">
        <v>19.7</v>
      </c>
      <c r="G12" s="89">
        <v>21.7</v>
      </c>
      <c r="H12" s="89">
        <v>20.7</v>
      </c>
      <c r="I12" s="89">
        <v>20.5</v>
      </c>
      <c r="J12" s="89">
        <v>19.399999999999999</v>
      </c>
      <c r="K12" s="89">
        <v>19.3</v>
      </c>
      <c r="L12" s="89">
        <v>18.100000000000001</v>
      </c>
      <c r="M12" s="89">
        <v>17.5</v>
      </c>
      <c r="N12" s="89">
        <v>17.7</v>
      </c>
    </row>
    <row r="13" spans="1:15">
      <c r="A13" t="s">
        <v>146</v>
      </c>
      <c r="B13" t="s">
        <v>137</v>
      </c>
      <c r="C13" s="89">
        <v>34</v>
      </c>
      <c r="D13" s="89">
        <v>32</v>
      </c>
      <c r="E13" s="89">
        <v>33</v>
      </c>
      <c r="F13" s="89">
        <v>32</v>
      </c>
      <c r="G13" s="89">
        <v>30.8</v>
      </c>
      <c r="H13" s="89">
        <v>30.8</v>
      </c>
      <c r="I13" s="89">
        <v>32.4</v>
      </c>
      <c r="J13" s="89">
        <v>31.8</v>
      </c>
      <c r="K13" s="89">
        <v>33.6</v>
      </c>
      <c r="L13" s="89">
        <v>32.799999999999997</v>
      </c>
      <c r="M13" s="89">
        <v>32.6</v>
      </c>
      <c r="N13" s="89">
        <v>31.3</v>
      </c>
    </row>
    <row r="14" spans="1:15">
      <c r="A14" s="24" t="s">
        <v>147</v>
      </c>
    </row>
    <row r="15" spans="1:15">
      <c r="A15" t="s">
        <v>148</v>
      </c>
      <c r="B15" t="s">
        <v>137</v>
      </c>
      <c r="C15" s="89">
        <v>17.13</v>
      </c>
      <c r="D15" s="89">
        <v>17.260000000000002</v>
      </c>
      <c r="E15" s="89">
        <v>19.07</v>
      </c>
      <c r="F15" s="89">
        <v>19.920000000000002</v>
      </c>
      <c r="G15" s="89">
        <v>20.89</v>
      </c>
      <c r="H15" s="89">
        <v>19.25</v>
      </c>
      <c r="I15" s="89">
        <v>18.61</v>
      </c>
      <c r="J15" s="89">
        <v>16.809999999999999</v>
      </c>
      <c r="K15" s="89">
        <v>15.91</v>
      </c>
      <c r="L15" s="89">
        <v>16.41</v>
      </c>
      <c r="M15" s="89">
        <v>17.39</v>
      </c>
      <c r="N15" s="89">
        <v>17.13</v>
      </c>
    </row>
    <row r="16" spans="1:15">
      <c r="A16" t="s">
        <v>149</v>
      </c>
      <c r="B16" t="s">
        <v>139</v>
      </c>
      <c r="C16" s="89">
        <v>320.25</v>
      </c>
      <c r="D16" s="89">
        <v>371.25</v>
      </c>
      <c r="E16" s="89">
        <v>400.5</v>
      </c>
      <c r="F16" s="89">
        <v>421</v>
      </c>
      <c r="G16" s="89">
        <v>451.75</v>
      </c>
      <c r="H16" s="89">
        <v>453.25</v>
      </c>
      <c r="I16" s="89">
        <v>383</v>
      </c>
      <c r="J16" s="89">
        <v>356.25</v>
      </c>
      <c r="K16" s="89">
        <v>346</v>
      </c>
      <c r="L16" s="89">
        <v>236.75</v>
      </c>
      <c r="M16" s="89">
        <v>220</v>
      </c>
      <c r="N16" s="89">
        <v>259</v>
      </c>
    </row>
    <row r="17" spans="1:15">
      <c r="A17" t="s">
        <v>150</v>
      </c>
      <c r="B17" t="s">
        <v>141</v>
      </c>
      <c r="C17" s="89">
        <v>14.07</v>
      </c>
      <c r="D17" s="89">
        <v>14.06</v>
      </c>
      <c r="E17" s="89">
        <v>14.6</v>
      </c>
      <c r="F17" s="89">
        <v>15.48</v>
      </c>
      <c r="G17" s="89">
        <v>15.71</v>
      </c>
      <c r="H17" s="89">
        <v>15.73</v>
      </c>
      <c r="I17" s="89">
        <v>14.8</v>
      </c>
      <c r="J17" s="89">
        <v>13.82</v>
      </c>
      <c r="K17" s="89">
        <v>13.2</v>
      </c>
      <c r="L17" s="89">
        <v>12.84</v>
      </c>
      <c r="M17" s="89">
        <v>13</v>
      </c>
      <c r="N17" s="89">
        <v>12.89</v>
      </c>
    </row>
    <row r="18" spans="1:15">
      <c r="A18" t="s">
        <v>151</v>
      </c>
      <c r="B18" t="s">
        <v>141</v>
      </c>
      <c r="C18" s="89">
        <v>12.93</v>
      </c>
      <c r="D18" s="89">
        <v>13.43</v>
      </c>
      <c r="E18" s="89">
        <v>14.17</v>
      </c>
      <c r="F18" s="89">
        <v>14.89</v>
      </c>
      <c r="G18" s="89">
        <v>14.91</v>
      </c>
      <c r="H18" s="89">
        <v>14.45</v>
      </c>
      <c r="I18" s="89">
        <v>12.85</v>
      </c>
      <c r="J18" s="89">
        <v>12.38</v>
      </c>
      <c r="K18" s="89">
        <v>10.37</v>
      </c>
      <c r="L18" s="89">
        <v>9.4</v>
      </c>
      <c r="M18" s="89">
        <v>10.15</v>
      </c>
      <c r="N18" s="89">
        <v>10.23</v>
      </c>
    </row>
    <row r="19" spans="1:15">
      <c r="A19" t="s">
        <v>152</v>
      </c>
      <c r="B19" t="s">
        <v>141</v>
      </c>
      <c r="C19" s="89">
        <v>14.05</v>
      </c>
      <c r="D19" s="89">
        <v>14.47</v>
      </c>
      <c r="E19" s="89">
        <v>15.12</v>
      </c>
      <c r="F19" s="89">
        <v>15.59</v>
      </c>
      <c r="G19" s="89">
        <v>15.58</v>
      </c>
      <c r="H19" s="89">
        <v>15.07</v>
      </c>
      <c r="I19" s="89">
        <v>13.62</v>
      </c>
      <c r="J19" s="89">
        <v>13.71</v>
      </c>
      <c r="K19">
        <v>11.12</v>
      </c>
      <c r="L19">
        <v>10.84</v>
      </c>
      <c r="M19">
        <v>11.41</v>
      </c>
      <c r="N19">
        <v>11.23</v>
      </c>
    </row>
    <row r="20" spans="1:15">
      <c r="A20" t="s">
        <v>153</v>
      </c>
      <c r="B20" t="s">
        <v>137</v>
      </c>
      <c r="C20" s="89">
        <v>19.260000000000002</v>
      </c>
      <c r="D20" s="89">
        <v>19.690000000000001</v>
      </c>
      <c r="E20" s="89">
        <v>20.49</v>
      </c>
      <c r="F20" s="89">
        <v>21.43</v>
      </c>
      <c r="G20" s="89">
        <v>21.25</v>
      </c>
      <c r="H20" s="89">
        <v>21.39</v>
      </c>
      <c r="I20" s="89">
        <v>19.96</v>
      </c>
      <c r="J20" s="89">
        <v>17.78</v>
      </c>
      <c r="K20">
        <v>17.420000000000002</v>
      </c>
      <c r="L20">
        <v>17.3</v>
      </c>
      <c r="M20">
        <v>17.54</v>
      </c>
      <c r="N20">
        <v>18.53</v>
      </c>
    </row>
    <row r="21" spans="1:15">
      <c r="A21" s="24" t="s">
        <v>154</v>
      </c>
    </row>
    <row r="22" spans="1:15">
      <c r="A22" s="24" t="s">
        <v>155</v>
      </c>
    </row>
    <row r="23" spans="1:15">
      <c r="A23" t="s">
        <v>156</v>
      </c>
      <c r="B23" t="s">
        <v>64</v>
      </c>
      <c r="C23" s="89">
        <v>39.75</v>
      </c>
      <c r="D23" s="89">
        <v>42.56</v>
      </c>
      <c r="E23" s="89">
        <v>45.75</v>
      </c>
      <c r="F23" s="89">
        <v>47.63</v>
      </c>
      <c r="G23" s="89">
        <v>47.5</v>
      </c>
      <c r="H23" s="89">
        <v>46</v>
      </c>
      <c r="I23" s="89">
        <v>43.63</v>
      </c>
      <c r="J23" s="89">
        <v>40.1</v>
      </c>
      <c r="K23" s="89">
        <v>38.94</v>
      </c>
      <c r="L23" s="89">
        <v>39.450000000000003</v>
      </c>
      <c r="M23" s="89">
        <v>38.94</v>
      </c>
      <c r="N23" s="89">
        <v>39.25</v>
      </c>
      <c r="O23" s="90"/>
    </row>
    <row r="24" spans="1:15">
      <c r="A24" t="s">
        <v>157</v>
      </c>
      <c r="B24" t="s">
        <v>64</v>
      </c>
      <c r="C24" s="89">
        <v>59.7</v>
      </c>
      <c r="D24" s="89">
        <v>63</v>
      </c>
      <c r="E24" s="89">
        <v>65.38</v>
      </c>
      <c r="F24" s="89">
        <v>62.75</v>
      </c>
      <c r="G24" s="89">
        <v>65.7</v>
      </c>
      <c r="H24" s="89">
        <v>65.31</v>
      </c>
      <c r="I24" s="89">
        <v>62.88</v>
      </c>
      <c r="J24" s="89">
        <v>56.6</v>
      </c>
      <c r="K24" s="89">
        <v>55.31</v>
      </c>
      <c r="L24" s="89">
        <v>53.75</v>
      </c>
      <c r="M24" s="89">
        <v>55.69</v>
      </c>
      <c r="N24" s="89">
        <v>56.5</v>
      </c>
      <c r="O24" s="90"/>
    </row>
    <row r="25" spans="1:15">
      <c r="A25" t="s">
        <v>158</v>
      </c>
      <c r="B25" t="s">
        <v>64</v>
      </c>
      <c r="C25" s="89">
        <v>38.79</v>
      </c>
      <c r="D25" s="89">
        <v>41.07</v>
      </c>
      <c r="E25" s="89">
        <v>43.19</v>
      </c>
      <c r="F25" s="89">
        <v>41.94</v>
      </c>
      <c r="G25" s="89">
        <v>41.02</v>
      </c>
      <c r="H25" s="89">
        <v>40.01</v>
      </c>
      <c r="I25" s="89">
        <v>39.020000000000003</v>
      </c>
      <c r="J25" s="89">
        <v>38</v>
      </c>
      <c r="K25" s="89">
        <v>35.17</v>
      </c>
      <c r="L25">
        <v>34.5</v>
      </c>
      <c r="M25">
        <v>33.96</v>
      </c>
      <c r="N25">
        <v>33.68</v>
      </c>
      <c r="O25" s="90"/>
    </row>
    <row r="26" spans="1:15">
      <c r="A26" t="s">
        <v>159</v>
      </c>
      <c r="B26" t="s">
        <v>64</v>
      </c>
      <c r="C26" s="89">
        <v>29.78</v>
      </c>
      <c r="D26" s="89">
        <v>31.22</v>
      </c>
      <c r="E26" s="89">
        <v>33.92</v>
      </c>
      <c r="F26" s="89">
        <v>34.770000000000003</v>
      </c>
      <c r="G26" s="89">
        <v>35.520000000000003</v>
      </c>
      <c r="H26" s="89">
        <v>35.119999999999997</v>
      </c>
      <c r="I26" s="89">
        <v>32.28</v>
      </c>
      <c r="J26" s="89">
        <v>29.57</v>
      </c>
      <c r="K26" s="89">
        <v>28.02</v>
      </c>
      <c r="L26" s="89">
        <v>28.13</v>
      </c>
      <c r="M26" s="89">
        <v>30.1</v>
      </c>
      <c r="N26" s="89">
        <v>30.017857142857142</v>
      </c>
      <c r="O26" s="90"/>
    </row>
    <row r="27" spans="1:15">
      <c r="A27" t="s">
        <v>160</v>
      </c>
      <c r="B27" t="s">
        <v>64</v>
      </c>
      <c r="C27" s="89">
        <v>47.1</v>
      </c>
      <c r="D27" s="89">
        <v>57.8125</v>
      </c>
      <c r="E27" s="89">
        <v>69.9375</v>
      </c>
      <c r="F27" s="89">
        <v>75</v>
      </c>
      <c r="G27" s="89">
        <v>84.25</v>
      </c>
      <c r="H27" s="89">
        <v>83.3125</v>
      </c>
      <c r="I27" s="89">
        <v>73.150000000000006</v>
      </c>
      <c r="J27" s="89">
        <v>61.25</v>
      </c>
      <c r="K27" s="89">
        <v>49.625</v>
      </c>
      <c r="L27" s="89">
        <v>41.45</v>
      </c>
      <c r="M27" s="89">
        <v>40.75</v>
      </c>
      <c r="N27" s="89">
        <v>40.3125</v>
      </c>
      <c r="O27" s="90"/>
    </row>
    <row r="28" spans="1:15">
      <c r="A28" t="s">
        <v>161</v>
      </c>
      <c r="B28" t="s">
        <v>64</v>
      </c>
      <c r="C28" s="89">
        <v>33</v>
      </c>
      <c r="D28" s="89">
        <v>38</v>
      </c>
      <c r="E28" s="89">
        <v>40.67</v>
      </c>
      <c r="F28" s="89">
        <v>53</v>
      </c>
      <c r="G28" s="91" t="s">
        <v>66</v>
      </c>
      <c r="H28" s="89">
        <v>45</v>
      </c>
      <c r="I28" s="91" t="s">
        <v>66</v>
      </c>
      <c r="J28" s="89">
        <v>46.5</v>
      </c>
      <c r="K28" s="89">
        <v>50.67</v>
      </c>
      <c r="L28" s="89">
        <v>48</v>
      </c>
      <c r="M28" s="89">
        <v>42.81</v>
      </c>
      <c r="N28" s="89">
        <v>35.909999999999997</v>
      </c>
      <c r="O28" s="90"/>
    </row>
    <row r="29" spans="1:15">
      <c r="A29" t="s">
        <v>162</v>
      </c>
      <c r="B29" t="s">
        <v>64</v>
      </c>
      <c r="C29" s="89">
        <v>40.9</v>
      </c>
      <c r="D29" s="89">
        <v>42.5</v>
      </c>
      <c r="E29" s="89">
        <v>45</v>
      </c>
      <c r="F29" s="89">
        <v>43.44</v>
      </c>
      <c r="G29" s="89">
        <v>42.4</v>
      </c>
      <c r="H29" s="89">
        <v>40.380000000000003</v>
      </c>
      <c r="I29" s="89">
        <v>40.630000000000003</v>
      </c>
      <c r="J29" s="89">
        <v>38.35</v>
      </c>
      <c r="K29" s="89">
        <v>36.56</v>
      </c>
      <c r="L29" s="89">
        <v>37</v>
      </c>
      <c r="M29" s="89">
        <v>36.94</v>
      </c>
      <c r="N29" s="89">
        <v>34.19</v>
      </c>
      <c r="O29" s="90"/>
    </row>
    <row r="30" spans="1:15">
      <c r="A30" t="s">
        <v>163</v>
      </c>
      <c r="B30" t="s">
        <v>64</v>
      </c>
      <c r="C30" s="89">
        <v>46.6</v>
      </c>
      <c r="D30" s="89">
        <v>47.25</v>
      </c>
      <c r="E30" s="89">
        <v>49.75</v>
      </c>
      <c r="F30" s="89">
        <v>48.75</v>
      </c>
      <c r="G30" s="89">
        <v>48.45</v>
      </c>
      <c r="H30" s="89">
        <v>46.19</v>
      </c>
      <c r="I30" s="89">
        <v>45.5</v>
      </c>
      <c r="J30" s="89">
        <v>43.8</v>
      </c>
      <c r="K30" s="89">
        <v>42.63</v>
      </c>
      <c r="L30" s="89">
        <v>43</v>
      </c>
      <c r="M30" s="89">
        <v>41.94</v>
      </c>
      <c r="N30" s="89">
        <v>40</v>
      </c>
      <c r="O30" s="90"/>
    </row>
    <row r="31" spans="1:15">
      <c r="A31" t="s">
        <v>164</v>
      </c>
      <c r="B31" t="s">
        <v>64</v>
      </c>
      <c r="C31" s="89">
        <v>65.7</v>
      </c>
      <c r="D31" s="89">
        <v>62.0625</v>
      </c>
      <c r="E31" s="89">
        <v>59.0625</v>
      </c>
      <c r="F31" s="89">
        <v>57.75</v>
      </c>
      <c r="G31" s="89">
        <v>57.2</v>
      </c>
      <c r="H31" s="89">
        <v>58.25</v>
      </c>
      <c r="I31" s="89">
        <v>58.625</v>
      </c>
      <c r="J31" s="89">
        <v>62.8</v>
      </c>
      <c r="K31" s="89">
        <v>61.75</v>
      </c>
      <c r="L31" s="89">
        <v>59.95</v>
      </c>
      <c r="M31" s="89">
        <v>60.625</v>
      </c>
      <c r="N31" s="89">
        <v>60.125</v>
      </c>
      <c r="O31" s="90"/>
    </row>
    <row r="32" spans="1:15">
      <c r="A32" t="s">
        <v>165</v>
      </c>
      <c r="B32" t="s">
        <v>64</v>
      </c>
      <c r="C32" s="89">
        <v>34.950000000000003</v>
      </c>
      <c r="D32" s="89">
        <v>37.11</v>
      </c>
      <c r="E32" s="89">
        <v>40.82</v>
      </c>
      <c r="F32" s="89">
        <v>41.87</v>
      </c>
      <c r="G32" s="89">
        <v>40.68</v>
      </c>
      <c r="H32" s="89">
        <v>39.840000000000003</v>
      </c>
      <c r="I32" s="89">
        <v>37.6</v>
      </c>
      <c r="J32" s="89">
        <v>35.04</v>
      </c>
      <c r="K32" s="89">
        <v>33.99</v>
      </c>
      <c r="L32" s="89">
        <v>34.1</v>
      </c>
      <c r="M32" s="89">
        <v>33.450000000000003</v>
      </c>
      <c r="N32" s="89">
        <v>32.56</v>
      </c>
      <c r="O32" s="90"/>
    </row>
    <row r="33" spans="1:15">
      <c r="A33" t="s">
        <v>166</v>
      </c>
      <c r="B33" t="s">
        <v>64</v>
      </c>
      <c r="C33" s="89">
        <v>57</v>
      </c>
      <c r="D33" s="89">
        <v>57</v>
      </c>
      <c r="E33" s="89">
        <v>58</v>
      </c>
      <c r="F33" s="89">
        <v>59</v>
      </c>
      <c r="G33" s="89">
        <v>59</v>
      </c>
      <c r="H33" s="89">
        <v>57.5</v>
      </c>
      <c r="I33" s="89">
        <v>61</v>
      </c>
      <c r="J33" s="89">
        <v>63</v>
      </c>
      <c r="K33" s="89">
        <v>63</v>
      </c>
      <c r="L33" s="89">
        <v>63</v>
      </c>
      <c r="M33" s="89">
        <v>61.75</v>
      </c>
      <c r="N33" s="89">
        <v>58</v>
      </c>
      <c r="O33" s="90"/>
    </row>
    <row r="34" spans="1:15">
      <c r="A34" t="s">
        <v>167</v>
      </c>
      <c r="B34" t="s">
        <v>64</v>
      </c>
      <c r="C34" s="89">
        <v>35.840000000000003</v>
      </c>
      <c r="D34" s="89">
        <v>35.67</v>
      </c>
      <c r="E34" s="89">
        <v>41.63</v>
      </c>
      <c r="F34" s="89">
        <v>45.5</v>
      </c>
      <c r="G34" s="89">
        <v>47</v>
      </c>
      <c r="H34" s="89">
        <v>42</v>
      </c>
      <c r="I34" s="89">
        <v>40.83</v>
      </c>
      <c r="J34" s="89">
        <v>40.9</v>
      </c>
      <c r="K34" s="89">
        <v>36.07</v>
      </c>
      <c r="L34" s="89">
        <v>30.33</v>
      </c>
      <c r="M34" s="89">
        <v>35.049999999999997</v>
      </c>
      <c r="N34" s="89">
        <v>36.11</v>
      </c>
      <c r="O34" s="90"/>
    </row>
    <row r="35" spans="1:15">
      <c r="A35" s="52" t="s">
        <v>168</v>
      </c>
      <c r="B35" t="s">
        <v>64</v>
      </c>
      <c r="C35" s="89">
        <v>27</v>
      </c>
      <c r="D35" s="89">
        <v>27.44</v>
      </c>
      <c r="E35" s="89">
        <v>32</v>
      </c>
      <c r="F35" s="89">
        <v>34.299999999999997</v>
      </c>
      <c r="G35" s="89">
        <v>36.090000000000003</v>
      </c>
      <c r="H35" s="89">
        <v>35.81</v>
      </c>
      <c r="I35" s="89">
        <v>34.6</v>
      </c>
      <c r="J35" s="89">
        <v>30.94</v>
      </c>
      <c r="K35" s="89">
        <v>28.05</v>
      </c>
      <c r="L35" s="89">
        <v>26.06</v>
      </c>
      <c r="M35" s="89">
        <v>27.09</v>
      </c>
      <c r="N35" s="89">
        <v>26.38</v>
      </c>
      <c r="O35" s="90"/>
    </row>
    <row r="36" spans="1:15">
      <c r="A36" s="52" t="s">
        <v>169</v>
      </c>
      <c r="B36" s="52" t="s">
        <v>170</v>
      </c>
      <c r="C36" s="89">
        <v>3.347</v>
      </c>
      <c r="D36" s="89">
        <v>3.3812500000000001</v>
      </c>
      <c r="E36" s="89">
        <v>3.6737500000000001</v>
      </c>
      <c r="F36" s="89">
        <v>3.7450000000000001</v>
      </c>
      <c r="G36" s="89">
        <v>3.7509999999999999</v>
      </c>
      <c r="H36" s="89">
        <v>3.7250000000000001</v>
      </c>
      <c r="I36" s="89">
        <v>3.6625000000000001</v>
      </c>
      <c r="J36" s="89">
        <v>3.4919999999999995</v>
      </c>
      <c r="K36" s="89">
        <v>3.36625</v>
      </c>
      <c r="L36" s="89">
        <v>3.1390000000000002</v>
      </c>
      <c r="M36" s="89">
        <v>3.1174999999999997</v>
      </c>
      <c r="N36" s="89">
        <v>3.0274999999999999</v>
      </c>
    </row>
    <row r="37" spans="1:15">
      <c r="A37" s="24" t="s">
        <v>171</v>
      </c>
    </row>
    <row r="38" spans="1:15">
      <c r="A38" t="s">
        <v>172</v>
      </c>
      <c r="B38" t="s">
        <v>139</v>
      </c>
      <c r="C38">
        <v>365.48</v>
      </c>
      <c r="D38">
        <v>384.21</v>
      </c>
      <c r="E38">
        <v>383.68</v>
      </c>
      <c r="F38">
        <v>398.39</v>
      </c>
      <c r="G38">
        <v>407.14</v>
      </c>
      <c r="H38">
        <v>387.65</v>
      </c>
      <c r="I38">
        <v>317.81</v>
      </c>
      <c r="J38">
        <v>303.74</v>
      </c>
      <c r="K38">
        <v>316.94</v>
      </c>
      <c r="L38">
        <v>301.75</v>
      </c>
      <c r="M38">
        <v>356.31</v>
      </c>
      <c r="N38">
        <v>349.31</v>
      </c>
    </row>
    <row r="39" spans="1:15">
      <c r="A39" t="s">
        <v>173</v>
      </c>
      <c r="B39" t="s">
        <v>139</v>
      </c>
      <c r="C39" s="89">
        <v>375.63</v>
      </c>
      <c r="D39" s="89">
        <v>388.75</v>
      </c>
      <c r="E39" s="89">
        <v>401.25</v>
      </c>
      <c r="F39" s="89">
        <v>405.5</v>
      </c>
      <c r="G39" s="89">
        <v>416.88</v>
      </c>
      <c r="H39" s="89">
        <v>412.5</v>
      </c>
      <c r="I39" s="89">
        <v>359.5</v>
      </c>
      <c r="J39" s="89">
        <v>310</v>
      </c>
      <c r="K39" s="89">
        <v>360.63</v>
      </c>
      <c r="L39" s="89">
        <v>346.88</v>
      </c>
      <c r="M39" s="89">
        <v>313.13</v>
      </c>
      <c r="N39" s="89">
        <v>332.5</v>
      </c>
    </row>
    <row r="40" spans="1:15">
      <c r="A40" t="s">
        <v>174</v>
      </c>
      <c r="B40" t="s">
        <v>139</v>
      </c>
      <c r="C40" s="89">
        <v>330</v>
      </c>
      <c r="D40" s="89">
        <v>377.5</v>
      </c>
      <c r="E40" s="89">
        <v>413.75</v>
      </c>
      <c r="F40" s="89">
        <v>388</v>
      </c>
      <c r="G40" s="89">
        <v>355</v>
      </c>
      <c r="H40" s="89">
        <v>323.75</v>
      </c>
      <c r="I40" s="89">
        <v>295</v>
      </c>
      <c r="J40" s="89">
        <v>252.5</v>
      </c>
      <c r="K40" s="89">
        <v>302.5</v>
      </c>
      <c r="L40" s="89">
        <v>214.38</v>
      </c>
      <c r="M40" s="89">
        <v>283.75</v>
      </c>
      <c r="N40" s="89">
        <v>287.5</v>
      </c>
    </row>
    <row r="41" spans="1:15">
      <c r="A41" t="s">
        <v>175</v>
      </c>
      <c r="B41" t="s">
        <v>139</v>
      </c>
      <c r="C41">
        <v>479.54</v>
      </c>
      <c r="D41">
        <v>509.25</v>
      </c>
      <c r="E41">
        <v>495.71</v>
      </c>
      <c r="F41">
        <v>514.01</v>
      </c>
      <c r="G41">
        <v>519.38</v>
      </c>
      <c r="H41">
        <v>501.72</v>
      </c>
      <c r="I41">
        <v>450.79</v>
      </c>
      <c r="J41">
        <v>490.32</v>
      </c>
      <c r="K41">
        <v>525.72</v>
      </c>
      <c r="L41">
        <v>381.5</v>
      </c>
      <c r="M41">
        <v>441.39</v>
      </c>
      <c r="N41">
        <v>431.73</v>
      </c>
    </row>
    <row r="42" spans="1:15">
      <c r="A42" t="s">
        <v>176</v>
      </c>
      <c r="B42" t="s">
        <v>139</v>
      </c>
      <c r="C42" s="89">
        <v>283.75</v>
      </c>
      <c r="D42" s="89">
        <v>285</v>
      </c>
      <c r="E42" s="89">
        <v>271.25</v>
      </c>
      <c r="F42" s="89">
        <v>267.5</v>
      </c>
      <c r="G42" s="89">
        <v>265</v>
      </c>
      <c r="H42" s="89">
        <v>250</v>
      </c>
      <c r="I42" s="89">
        <v>192.5</v>
      </c>
      <c r="J42" s="89">
        <v>151.25</v>
      </c>
      <c r="K42" s="89">
        <v>139.5</v>
      </c>
      <c r="L42" s="89">
        <v>162.5</v>
      </c>
      <c r="M42" s="89">
        <v>208.13</v>
      </c>
      <c r="N42" s="89">
        <v>245</v>
      </c>
    </row>
    <row r="43" spans="1:15">
      <c r="A43" s="24" t="s">
        <v>177</v>
      </c>
      <c r="O43" s="92"/>
    </row>
    <row r="44" spans="1:15">
      <c r="A44" s="24" t="s">
        <v>178</v>
      </c>
      <c r="O44" s="92"/>
    </row>
    <row r="45" spans="1:15">
      <c r="A45" t="s">
        <v>179</v>
      </c>
      <c r="B45" t="s">
        <v>180</v>
      </c>
      <c r="C45" s="75">
        <v>286.10000000000002</v>
      </c>
      <c r="D45" s="75">
        <v>216</v>
      </c>
      <c r="E45" s="75">
        <v>225.3</v>
      </c>
      <c r="F45" s="75">
        <v>264.2</v>
      </c>
      <c r="G45" s="75">
        <v>323.5</v>
      </c>
      <c r="H45" s="75">
        <v>326.5</v>
      </c>
      <c r="I45" s="75">
        <v>286.2</v>
      </c>
      <c r="J45" s="75">
        <v>279.7</v>
      </c>
      <c r="K45" s="75">
        <v>283.60000000000002</v>
      </c>
      <c r="L45" s="75">
        <v>303.8</v>
      </c>
      <c r="M45" s="75">
        <v>298.89999999999998</v>
      </c>
      <c r="N45" s="75">
        <v>240.6</v>
      </c>
      <c r="O45" s="92"/>
    </row>
    <row r="46" spans="1:15">
      <c r="A46" s="24" t="s">
        <v>181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92"/>
    </row>
    <row r="47" spans="1:15">
      <c r="A47" t="s">
        <v>182</v>
      </c>
      <c r="B47" t="s">
        <v>180</v>
      </c>
      <c r="C47" s="75">
        <v>314.3</v>
      </c>
      <c r="D47" s="75">
        <v>319.2</v>
      </c>
      <c r="E47" s="75">
        <v>320.5</v>
      </c>
      <c r="F47" s="75">
        <v>313.3</v>
      </c>
      <c r="G47" s="75">
        <v>318</v>
      </c>
      <c r="H47" s="75">
        <v>319</v>
      </c>
      <c r="I47" s="75">
        <v>319.5</v>
      </c>
      <c r="J47" s="75">
        <v>319.2</v>
      </c>
      <c r="K47" s="75">
        <v>326.2</v>
      </c>
      <c r="L47" s="75">
        <v>323</v>
      </c>
      <c r="M47" s="75">
        <v>310.89999999999998</v>
      </c>
      <c r="N47" s="75">
        <v>315.60000000000002</v>
      </c>
      <c r="O47" s="92"/>
    </row>
    <row r="48" spans="1:15">
      <c r="A48" t="s">
        <v>183</v>
      </c>
      <c r="B48" t="s">
        <v>180</v>
      </c>
      <c r="C48" s="75">
        <v>260.3</v>
      </c>
      <c r="D48" s="75">
        <v>256</v>
      </c>
      <c r="E48" s="75">
        <v>251</v>
      </c>
      <c r="F48" s="75">
        <v>260.60000000000002</v>
      </c>
      <c r="G48" s="75">
        <v>259.2</v>
      </c>
      <c r="H48" s="75">
        <v>259.3</v>
      </c>
      <c r="I48" s="75">
        <v>258.60000000000002</v>
      </c>
      <c r="J48" s="75">
        <v>258</v>
      </c>
      <c r="K48" s="75">
        <v>255.5</v>
      </c>
      <c r="L48" s="75">
        <v>252.2</v>
      </c>
      <c r="M48" s="75">
        <v>251.3</v>
      </c>
      <c r="N48" s="75">
        <v>251.1</v>
      </c>
      <c r="O48" s="92"/>
    </row>
    <row r="49" spans="1:14">
      <c r="A49" t="s">
        <v>184</v>
      </c>
      <c r="B49" t="s">
        <v>180</v>
      </c>
      <c r="C49" s="75">
        <v>256.5</v>
      </c>
      <c r="D49" s="75">
        <v>256.8</v>
      </c>
      <c r="E49" s="75">
        <v>279.7</v>
      </c>
      <c r="F49" s="75">
        <v>277.5</v>
      </c>
      <c r="G49" s="75">
        <v>272.3</v>
      </c>
      <c r="H49" s="75">
        <v>269.7</v>
      </c>
      <c r="I49" s="75">
        <v>256.39999999999998</v>
      </c>
      <c r="J49" s="75">
        <v>248.7</v>
      </c>
      <c r="K49" s="75">
        <v>231.6</v>
      </c>
      <c r="L49" s="75">
        <v>226.9</v>
      </c>
      <c r="M49" s="75">
        <v>232.1</v>
      </c>
      <c r="N49" s="75">
        <v>225.3</v>
      </c>
    </row>
    <row r="50" spans="1:14">
      <c r="A50" s="14" t="s">
        <v>185</v>
      </c>
      <c r="B50" s="14" t="s">
        <v>186</v>
      </c>
      <c r="C50" s="93">
        <v>147.30000000000001</v>
      </c>
      <c r="D50" s="93">
        <v>147.30000000000001</v>
      </c>
      <c r="E50" s="93">
        <v>147.30000000000001</v>
      </c>
      <c r="F50" s="93">
        <v>147.30000000000001</v>
      </c>
      <c r="G50" s="93">
        <v>147.30000000000001</v>
      </c>
      <c r="H50" s="93">
        <v>147.30000000000001</v>
      </c>
      <c r="I50" s="93">
        <v>147.30000000000001</v>
      </c>
      <c r="J50" s="93">
        <v>147.30000000000001</v>
      </c>
      <c r="K50" s="93">
        <v>147.30000000000001</v>
      </c>
      <c r="L50" s="93">
        <v>135.80000000000001</v>
      </c>
      <c r="M50" s="93">
        <v>135.80000000000001</v>
      </c>
      <c r="N50" s="93">
        <v>135.80000000000001</v>
      </c>
    </row>
    <row r="51" spans="1:14">
      <c r="A51" s="52" t="s">
        <v>187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pans="1:14" ht="10.199999999999999" customHeight="1">
      <c r="A52" s="52" t="s">
        <v>188</v>
      </c>
      <c r="M52" s="94"/>
    </row>
    <row r="53" spans="1:14">
      <c r="A53" s="52" t="s">
        <v>189</v>
      </c>
      <c r="K53" s="95"/>
      <c r="M53" s="54"/>
    </row>
    <row r="54" spans="1:14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05D3-A939-49A8-9864-6264177D6EE8}">
  <sheetPr>
    <pageSetUpPr fitToPage="1"/>
  </sheetPr>
  <dimension ref="A1:O54"/>
  <sheetViews>
    <sheetView zoomScaleNormal="100" zoomScaleSheetLayoutView="90" workbookViewId="0">
      <pane ySplit="3" topLeftCell="A4" activePane="bottomLeft" state="frozen"/>
      <selection pane="bottomLeft"/>
    </sheetView>
  </sheetViews>
  <sheetFormatPr defaultRowHeight="10.199999999999999"/>
  <cols>
    <col min="1" max="1" width="52.42578125" customWidth="1"/>
    <col min="2" max="2" width="19.42578125" bestFit="1" customWidth="1"/>
    <col min="3" max="14" width="9.85546875" customWidth="1"/>
  </cols>
  <sheetData>
    <row r="1" spans="1:14">
      <c r="A1" s="58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>
      <c r="C2" s="87"/>
      <c r="D2" s="87"/>
      <c r="E2" s="87"/>
      <c r="F2" s="87"/>
      <c r="G2" s="87"/>
      <c r="H2" s="88">
        <v>2015</v>
      </c>
      <c r="I2" s="87"/>
      <c r="J2" s="87"/>
      <c r="K2" s="87"/>
      <c r="L2" s="87"/>
      <c r="M2" s="87"/>
      <c r="N2" s="62"/>
    </row>
    <row r="3" spans="1:14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14">
      <c r="A4" s="24" t="s">
        <v>134</v>
      </c>
    </row>
    <row r="5" spans="1:14">
      <c r="A5" s="24" t="s">
        <v>135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>
      <c r="A6" t="s">
        <v>136</v>
      </c>
      <c r="B6" t="s">
        <v>137</v>
      </c>
      <c r="C6" s="89">
        <v>17.8</v>
      </c>
      <c r="D6" s="89">
        <v>17.2</v>
      </c>
      <c r="E6" s="89">
        <v>16.600000000000001</v>
      </c>
      <c r="F6" s="89">
        <v>16.3</v>
      </c>
      <c r="G6" s="89">
        <v>16.7</v>
      </c>
      <c r="H6" s="89">
        <v>17.8</v>
      </c>
      <c r="I6" s="89">
        <v>18.100000000000001</v>
      </c>
      <c r="J6" s="89">
        <v>15.6</v>
      </c>
      <c r="K6" s="89">
        <v>15.1</v>
      </c>
      <c r="L6" s="89">
        <v>14.8</v>
      </c>
      <c r="M6" s="89">
        <v>15.1</v>
      </c>
      <c r="N6" s="89">
        <v>14.9</v>
      </c>
    </row>
    <row r="7" spans="1:14">
      <c r="A7" t="s">
        <v>138</v>
      </c>
      <c r="B7" t="s">
        <v>139</v>
      </c>
      <c r="C7" s="89">
        <v>194</v>
      </c>
      <c r="D7" s="89">
        <v>196</v>
      </c>
      <c r="E7" s="90" t="s">
        <v>66</v>
      </c>
      <c r="F7" s="90" t="s">
        <v>66</v>
      </c>
      <c r="G7" s="90" t="s">
        <v>66</v>
      </c>
      <c r="H7" s="90" t="s">
        <v>66</v>
      </c>
      <c r="I7" s="90" t="s">
        <v>66</v>
      </c>
      <c r="J7" s="89">
        <v>192</v>
      </c>
      <c r="K7" s="89">
        <v>203</v>
      </c>
      <c r="L7" s="89">
        <v>235</v>
      </c>
      <c r="M7" s="89">
        <v>233</v>
      </c>
      <c r="N7" s="89">
        <v>217</v>
      </c>
    </row>
    <row r="8" spans="1:14">
      <c r="A8" t="s">
        <v>140</v>
      </c>
      <c r="B8" t="s">
        <v>141</v>
      </c>
      <c r="C8" s="89">
        <v>11.7</v>
      </c>
      <c r="D8" s="89">
        <v>11.5</v>
      </c>
      <c r="E8" s="89">
        <v>11.5</v>
      </c>
      <c r="F8" s="89">
        <v>12</v>
      </c>
      <c r="G8" s="89">
        <v>12.1</v>
      </c>
      <c r="H8" s="89">
        <v>11.4</v>
      </c>
      <c r="I8" s="89">
        <v>11.5</v>
      </c>
      <c r="J8" s="89">
        <v>10</v>
      </c>
      <c r="K8" s="89">
        <v>9.08</v>
      </c>
      <c r="L8" s="89">
        <v>8.57</v>
      </c>
      <c r="M8" s="89">
        <v>8.7100000000000009</v>
      </c>
      <c r="N8" s="89">
        <v>8.6199999999999992</v>
      </c>
    </row>
    <row r="9" spans="1:14">
      <c r="A9" t="s">
        <v>142</v>
      </c>
      <c r="B9" t="s">
        <v>64</v>
      </c>
      <c r="C9" s="89">
        <v>22.5</v>
      </c>
      <c r="D9" s="89">
        <v>22.2</v>
      </c>
      <c r="E9" s="89">
        <v>22.5</v>
      </c>
      <c r="F9" s="89">
        <v>22.1</v>
      </c>
      <c r="G9" s="89">
        <v>22.5</v>
      </c>
      <c r="H9" s="89">
        <v>21.8</v>
      </c>
      <c r="I9" s="89">
        <v>23</v>
      </c>
      <c r="J9" s="89">
        <v>20.7</v>
      </c>
      <c r="K9" s="89">
        <v>19.600000000000001</v>
      </c>
      <c r="L9" s="89">
        <v>18.8</v>
      </c>
      <c r="M9" s="89">
        <v>18.5</v>
      </c>
      <c r="N9" s="89">
        <v>17.8</v>
      </c>
    </row>
    <row r="10" spans="1:14">
      <c r="A10" t="s">
        <v>143</v>
      </c>
      <c r="B10" t="s">
        <v>141</v>
      </c>
      <c r="C10" s="89">
        <v>10.3</v>
      </c>
      <c r="D10" s="89">
        <v>9.91</v>
      </c>
      <c r="E10" s="89">
        <v>9.85</v>
      </c>
      <c r="F10" s="89">
        <v>9.69</v>
      </c>
      <c r="G10" s="89">
        <v>9.58</v>
      </c>
      <c r="H10" s="89">
        <v>9.58</v>
      </c>
      <c r="I10" s="89">
        <v>9.9499999999999993</v>
      </c>
      <c r="J10" s="89">
        <v>9.7100000000000009</v>
      </c>
      <c r="K10" s="89">
        <v>9.0500000000000007</v>
      </c>
      <c r="L10" s="89">
        <v>8.81</v>
      </c>
      <c r="M10" s="89">
        <v>8.68</v>
      </c>
      <c r="N10" s="89">
        <v>8.76</v>
      </c>
    </row>
    <row r="11" spans="1:14">
      <c r="A11" t="s">
        <v>144</v>
      </c>
      <c r="B11" t="s">
        <v>137</v>
      </c>
      <c r="C11" s="89">
        <v>19.100000000000001</v>
      </c>
      <c r="D11" s="89">
        <v>21.5</v>
      </c>
      <c r="E11" s="89">
        <v>22.5</v>
      </c>
      <c r="F11" s="89">
        <v>23.2</v>
      </c>
      <c r="G11" s="89">
        <v>26.4</v>
      </c>
      <c r="H11" s="89">
        <v>25.4</v>
      </c>
      <c r="I11" s="89">
        <v>26.4</v>
      </c>
      <c r="J11" s="89">
        <v>24.2</v>
      </c>
      <c r="K11" s="89">
        <v>25.1</v>
      </c>
      <c r="L11" s="89">
        <v>18.399999999999999</v>
      </c>
      <c r="M11" s="89">
        <v>18.3</v>
      </c>
      <c r="N11" s="89">
        <v>19.3</v>
      </c>
    </row>
    <row r="12" spans="1:14">
      <c r="A12" t="s">
        <v>145</v>
      </c>
      <c r="B12" t="s">
        <v>137</v>
      </c>
      <c r="C12" s="89">
        <v>18.899999999999999</v>
      </c>
      <c r="D12" s="89">
        <v>19.399999999999999</v>
      </c>
      <c r="E12" s="89">
        <v>20.100000000000001</v>
      </c>
      <c r="F12" s="89">
        <v>21.4</v>
      </c>
      <c r="G12" s="89">
        <v>23.3</v>
      </c>
      <c r="H12" s="89">
        <v>23</v>
      </c>
      <c r="I12" s="89">
        <v>21.8</v>
      </c>
      <c r="J12" s="89">
        <v>21.3</v>
      </c>
      <c r="K12" s="89">
        <v>25.2</v>
      </c>
      <c r="L12" s="89">
        <v>17.5</v>
      </c>
      <c r="M12" s="89">
        <v>17.3</v>
      </c>
      <c r="N12" s="89">
        <v>17.5</v>
      </c>
    </row>
    <row r="13" spans="1:14">
      <c r="A13" t="s">
        <v>146</v>
      </c>
      <c r="B13" t="s">
        <v>137</v>
      </c>
      <c r="C13" s="89">
        <v>25.8</v>
      </c>
      <c r="D13" s="89">
        <v>31.9</v>
      </c>
      <c r="E13" s="89">
        <v>32</v>
      </c>
      <c r="F13" s="89">
        <v>31</v>
      </c>
      <c r="G13" s="89">
        <v>31.4</v>
      </c>
      <c r="H13" s="89">
        <v>29.6</v>
      </c>
      <c r="I13" s="89">
        <v>31.6</v>
      </c>
      <c r="J13" s="89">
        <v>29.1</v>
      </c>
      <c r="K13" s="89">
        <v>24.7</v>
      </c>
      <c r="L13" s="89">
        <v>27.2</v>
      </c>
      <c r="M13" s="89">
        <v>25.8</v>
      </c>
      <c r="N13" s="89">
        <v>28.4</v>
      </c>
    </row>
    <row r="14" spans="1:14">
      <c r="A14" s="24" t="s">
        <v>147</v>
      </c>
    </row>
    <row r="15" spans="1:14">
      <c r="A15" t="s">
        <v>148</v>
      </c>
      <c r="B15" t="s">
        <v>137</v>
      </c>
      <c r="C15" s="89">
        <v>17.05</v>
      </c>
      <c r="D15" s="89">
        <v>16.45</v>
      </c>
      <c r="E15" s="89">
        <v>16.12</v>
      </c>
      <c r="F15" s="89">
        <v>16.05</v>
      </c>
      <c r="G15" s="89">
        <v>16.809999999999999</v>
      </c>
      <c r="H15" s="89">
        <v>17.989999999999998</v>
      </c>
      <c r="I15" s="89">
        <v>17.14</v>
      </c>
      <c r="J15" s="89">
        <v>15.58</v>
      </c>
      <c r="K15" s="89">
        <v>14.06</v>
      </c>
      <c r="L15" s="89">
        <v>14.52</v>
      </c>
      <c r="M15" s="89">
        <v>14.35</v>
      </c>
      <c r="N15" s="89">
        <v>14.85</v>
      </c>
    </row>
    <row r="16" spans="1:14">
      <c r="A16" t="s">
        <v>149</v>
      </c>
      <c r="B16" t="s">
        <v>139</v>
      </c>
      <c r="C16" s="89">
        <v>263.25</v>
      </c>
      <c r="D16" s="89">
        <v>266.5</v>
      </c>
      <c r="E16" s="89">
        <v>277</v>
      </c>
      <c r="F16" s="89">
        <v>270</v>
      </c>
      <c r="G16" s="89">
        <v>297.5</v>
      </c>
      <c r="H16" s="89">
        <v>308.39999999999998</v>
      </c>
      <c r="I16" s="89">
        <v>315</v>
      </c>
      <c r="J16" s="89">
        <v>300.5</v>
      </c>
      <c r="K16" s="89">
        <v>288.75</v>
      </c>
      <c r="L16" s="89">
        <v>276.25</v>
      </c>
      <c r="M16" s="89">
        <v>280</v>
      </c>
      <c r="N16" s="89">
        <v>285</v>
      </c>
    </row>
    <row r="17" spans="1:14">
      <c r="A17" t="s">
        <v>150</v>
      </c>
      <c r="B17" t="s">
        <v>141</v>
      </c>
      <c r="C17" s="89">
        <v>12.75</v>
      </c>
      <c r="D17" s="89">
        <v>12.75</v>
      </c>
      <c r="E17" s="89">
        <v>12.75</v>
      </c>
      <c r="F17" s="89">
        <v>12.59</v>
      </c>
      <c r="G17" s="89">
        <v>12.45</v>
      </c>
      <c r="H17" s="89">
        <v>12.07</v>
      </c>
      <c r="I17" s="89">
        <v>11.75</v>
      </c>
      <c r="J17" s="89">
        <v>11.15</v>
      </c>
      <c r="K17" s="89">
        <v>9.58</v>
      </c>
      <c r="L17" s="89">
        <v>9.2100000000000009</v>
      </c>
      <c r="M17" s="89">
        <v>9.4</v>
      </c>
      <c r="N17" s="89">
        <v>9.27</v>
      </c>
    </row>
    <row r="18" spans="1:14">
      <c r="A18" t="s">
        <v>151</v>
      </c>
      <c r="B18" t="s">
        <v>141</v>
      </c>
      <c r="C18" s="89">
        <v>9.8800000000000008</v>
      </c>
      <c r="D18" s="89">
        <v>10.039999999999999</v>
      </c>
      <c r="E18" s="89">
        <v>9.68</v>
      </c>
      <c r="F18" s="89">
        <v>9.6199999999999992</v>
      </c>
      <c r="G18" s="89">
        <v>9.49</v>
      </c>
      <c r="H18" s="89">
        <v>9.6300000000000008</v>
      </c>
      <c r="I18" s="89">
        <v>10.11</v>
      </c>
      <c r="J18" s="89">
        <v>9.48</v>
      </c>
      <c r="K18" s="89">
        <v>8.6199999999999992</v>
      </c>
      <c r="L18" s="89">
        <v>8.7100000000000009</v>
      </c>
      <c r="M18" s="89">
        <v>8.6</v>
      </c>
      <c r="N18" s="89">
        <v>8.73</v>
      </c>
    </row>
    <row r="19" spans="1:14">
      <c r="A19" t="s">
        <v>152</v>
      </c>
      <c r="B19" t="s">
        <v>141</v>
      </c>
      <c r="C19" s="89">
        <v>10.84</v>
      </c>
      <c r="D19" s="89">
        <v>10.74</v>
      </c>
      <c r="E19" s="89">
        <v>10.52</v>
      </c>
      <c r="F19" s="89">
        <v>10.45</v>
      </c>
      <c r="G19" s="89">
        <v>10.37</v>
      </c>
      <c r="H19" s="89">
        <v>10.48</v>
      </c>
      <c r="I19" s="89">
        <v>10.92</v>
      </c>
      <c r="J19" s="89">
        <v>10</v>
      </c>
      <c r="K19">
        <v>9.69</v>
      </c>
      <c r="L19">
        <v>9.68</v>
      </c>
      <c r="M19">
        <v>9.34</v>
      </c>
      <c r="N19">
        <v>9.44</v>
      </c>
    </row>
    <row r="20" spans="1:14">
      <c r="A20" t="s">
        <v>153</v>
      </c>
      <c r="B20" t="s">
        <v>137</v>
      </c>
      <c r="C20" s="89">
        <v>19.05</v>
      </c>
      <c r="D20" s="89">
        <v>19.100000000000001</v>
      </c>
      <c r="E20" s="89">
        <v>19.239999999999998</v>
      </c>
      <c r="F20" s="89">
        <v>19.82</v>
      </c>
      <c r="G20" s="89">
        <v>21.03</v>
      </c>
      <c r="H20" s="89">
        <v>22.01</v>
      </c>
      <c r="I20" s="89">
        <v>22.95</v>
      </c>
      <c r="J20" s="89">
        <v>19.55</v>
      </c>
      <c r="K20">
        <v>16.71</v>
      </c>
      <c r="L20">
        <v>16.739999999999998</v>
      </c>
      <c r="M20">
        <v>16.59</v>
      </c>
      <c r="N20">
        <v>16.95</v>
      </c>
    </row>
    <row r="21" spans="1:14">
      <c r="A21" s="24" t="s">
        <v>154</v>
      </c>
    </row>
    <row r="22" spans="1:14">
      <c r="A22" s="24" t="s">
        <v>155</v>
      </c>
    </row>
    <row r="23" spans="1:14">
      <c r="A23" t="s">
        <v>156</v>
      </c>
      <c r="B23" t="s">
        <v>64</v>
      </c>
      <c r="C23" s="89">
        <v>38.799999999999997</v>
      </c>
      <c r="D23" s="89">
        <v>38.94</v>
      </c>
      <c r="E23" s="89">
        <v>35.69</v>
      </c>
      <c r="F23" s="89">
        <v>37.19</v>
      </c>
      <c r="G23" s="89">
        <v>38.549999999999997</v>
      </c>
      <c r="H23" s="89">
        <v>40.19</v>
      </c>
      <c r="I23" s="89">
        <v>38.299999999999997</v>
      </c>
      <c r="J23" s="89">
        <v>35.130000000000003</v>
      </c>
      <c r="K23" s="89">
        <v>33.31</v>
      </c>
      <c r="L23" s="89">
        <v>34.200000000000003</v>
      </c>
      <c r="M23" s="89">
        <v>33.630000000000003</v>
      </c>
      <c r="N23" s="89">
        <v>36.5</v>
      </c>
    </row>
    <row r="24" spans="1:14">
      <c r="A24" t="s">
        <v>157</v>
      </c>
      <c r="B24" t="s">
        <v>64</v>
      </c>
      <c r="C24" s="89">
        <v>56.3</v>
      </c>
      <c r="D24" s="89">
        <v>54.94</v>
      </c>
      <c r="E24" s="89">
        <v>52.94</v>
      </c>
      <c r="F24" s="89">
        <v>49.5</v>
      </c>
      <c r="G24" s="89">
        <v>52.25</v>
      </c>
      <c r="H24" s="89">
        <v>53.19</v>
      </c>
      <c r="I24" s="89">
        <v>52.3</v>
      </c>
      <c r="J24" s="89">
        <v>51.56</v>
      </c>
      <c r="K24" s="89">
        <v>50.75</v>
      </c>
      <c r="L24" s="89">
        <v>51.05</v>
      </c>
      <c r="M24" s="89">
        <v>50.31</v>
      </c>
      <c r="N24" s="89">
        <v>52.2</v>
      </c>
    </row>
    <row r="25" spans="1:14">
      <c r="A25" t="s">
        <v>158</v>
      </c>
      <c r="B25" t="s">
        <v>64</v>
      </c>
      <c r="C25" s="89">
        <v>34.86</v>
      </c>
      <c r="D25" s="89">
        <v>36.130000000000003</v>
      </c>
      <c r="E25" s="89">
        <v>37.729999999999997</v>
      </c>
      <c r="F25" s="89">
        <v>39.270000000000003</v>
      </c>
      <c r="G25" s="89">
        <v>39.5</v>
      </c>
      <c r="H25" s="89">
        <v>40.340000000000003</v>
      </c>
      <c r="I25" s="89">
        <v>41.49</v>
      </c>
      <c r="J25" s="89">
        <v>40.75</v>
      </c>
      <c r="K25" s="89">
        <v>37.549999999999997</v>
      </c>
      <c r="L25" s="89">
        <v>36.6</v>
      </c>
      <c r="M25">
        <v>36.43</v>
      </c>
      <c r="N25">
        <v>38.25</v>
      </c>
    </row>
    <row r="26" spans="1:14">
      <c r="A26" t="s">
        <v>159</v>
      </c>
      <c r="B26" t="s">
        <v>64</v>
      </c>
      <c r="C26" s="89">
        <v>27.68</v>
      </c>
      <c r="D26" s="89">
        <v>26.43</v>
      </c>
      <c r="E26" s="89">
        <v>28.13</v>
      </c>
      <c r="F26" s="89">
        <v>26.66</v>
      </c>
      <c r="G26" s="89">
        <v>24.87</v>
      </c>
      <c r="H26" s="89">
        <v>28.38</v>
      </c>
      <c r="I26" s="89">
        <v>25.27</v>
      </c>
      <c r="J26" s="89">
        <v>23.56</v>
      </c>
      <c r="K26" s="89">
        <v>22.63</v>
      </c>
      <c r="L26" s="89">
        <v>23.12</v>
      </c>
      <c r="M26" s="89">
        <v>23.4</v>
      </c>
      <c r="N26" s="89">
        <v>22.08</v>
      </c>
    </row>
    <row r="27" spans="1:14">
      <c r="A27" t="s">
        <v>160</v>
      </c>
      <c r="B27" t="s">
        <v>64</v>
      </c>
      <c r="C27" s="89">
        <v>44.95</v>
      </c>
      <c r="D27" s="89">
        <v>48.81</v>
      </c>
      <c r="E27" s="89">
        <v>46.06</v>
      </c>
      <c r="F27" s="89">
        <v>48.19</v>
      </c>
      <c r="G27" s="89">
        <v>48.9</v>
      </c>
      <c r="H27" s="89">
        <v>49.94</v>
      </c>
      <c r="I27" s="89">
        <v>49.15</v>
      </c>
      <c r="J27" s="89">
        <v>46.25</v>
      </c>
      <c r="K27" s="89">
        <v>44.13</v>
      </c>
      <c r="L27" s="89">
        <v>44.25</v>
      </c>
      <c r="M27" s="89">
        <v>45.19</v>
      </c>
      <c r="N27" s="89">
        <v>48.35</v>
      </c>
    </row>
    <row r="28" spans="1:14">
      <c r="A28" t="s">
        <v>161</v>
      </c>
      <c r="B28" t="s">
        <v>64</v>
      </c>
      <c r="C28" s="89">
        <v>29.5</v>
      </c>
      <c r="D28" s="89">
        <v>28</v>
      </c>
      <c r="E28" s="91" t="s">
        <v>66</v>
      </c>
      <c r="F28" s="89">
        <v>26.64</v>
      </c>
      <c r="G28" s="89">
        <v>28</v>
      </c>
      <c r="H28" s="91" t="s">
        <v>66</v>
      </c>
      <c r="I28" s="90">
        <v>31</v>
      </c>
      <c r="J28" s="89">
        <v>31</v>
      </c>
      <c r="K28" s="91" t="s">
        <v>66</v>
      </c>
      <c r="L28" s="89">
        <v>34.229999999999997</v>
      </c>
      <c r="M28" s="89">
        <v>35.5</v>
      </c>
      <c r="N28" s="89">
        <v>28.8</v>
      </c>
    </row>
    <row r="29" spans="1:14">
      <c r="A29" t="s">
        <v>162</v>
      </c>
      <c r="B29" t="s">
        <v>64</v>
      </c>
      <c r="C29" s="89">
        <v>36.049999999999997</v>
      </c>
      <c r="D29" s="89">
        <v>34.880000000000003</v>
      </c>
      <c r="E29" s="89">
        <v>34.5</v>
      </c>
      <c r="F29" s="89">
        <v>32.380000000000003</v>
      </c>
      <c r="G29" s="89">
        <v>33.049999999999997</v>
      </c>
      <c r="H29" s="89">
        <v>33.19</v>
      </c>
      <c r="I29" s="89">
        <v>32.15</v>
      </c>
      <c r="J29" s="89">
        <v>29.88</v>
      </c>
      <c r="K29" s="89">
        <v>29.25</v>
      </c>
      <c r="L29" s="89">
        <v>30.75</v>
      </c>
      <c r="M29" s="89">
        <v>29.5</v>
      </c>
      <c r="N29" s="89">
        <v>29.6</v>
      </c>
    </row>
    <row r="30" spans="1:14">
      <c r="A30" t="s">
        <v>163</v>
      </c>
      <c r="B30" t="s">
        <v>64</v>
      </c>
      <c r="C30" s="89">
        <v>41</v>
      </c>
      <c r="D30" s="89">
        <v>49.06</v>
      </c>
      <c r="E30" s="89">
        <v>55.31</v>
      </c>
      <c r="F30" s="89">
        <v>43.31</v>
      </c>
      <c r="G30" s="89">
        <v>37.549999999999997</v>
      </c>
      <c r="H30" s="89">
        <v>37</v>
      </c>
      <c r="I30" s="89">
        <v>37.6</v>
      </c>
      <c r="J30" s="89">
        <v>36.25</v>
      </c>
      <c r="K30" s="89">
        <v>36.130000000000003</v>
      </c>
      <c r="L30" s="89">
        <v>36.450000000000003</v>
      </c>
      <c r="M30" s="89">
        <v>36.06</v>
      </c>
      <c r="N30" s="89">
        <v>37.9</v>
      </c>
    </row>
    <row r="31" spans="1:14">
      <c r="A31" t="s">
        <v>164</v>
      </c>
      <c r="B31" t="s">
        <v>64</v>
      </c>
      <c r="C31" s="89">
        <v>56.15</v>
      </c>
      <c r="D31" s="89">
        <v>55.56</v>
      </c>
      <c r="E31" s="89">
        <v>54.69</v>
      </c>
      <c r="F31" s="89">
        <v>54.81</v>
      </c>
      <c r="G31" s="89">
        <v>54.65</v>
      </c>
      <c r="H31" s="89">
        <v>56.31</v>
      </c>
      <c r="I31" s="89">
        <v>58.15</v>
      </c>
      <c r="J31" s="89">
        <v>58.63</v>
      </c>
      <c r="K31" s="89">
        <v>58.69</v>
      </c>
      <c r="L31" s="89">
        <v>57.7</v>
      </c>
      <c r="M31" s="89">
        <v>58.06</v>
      </c>
      <c r="N31" s="89">
        <v>58.5</v>
      </c>
    </row>
    <row r="32" spans="1:14">
      <c r="A32" t="s">
        <v>165</v>
      </c>
      <c r="B32" t="s">
        <v>64</v>
      </c>
      <c r="C32" s="89">
        <v>32.33</v>
      </c>
      <c r="D32" s="89">
        <v>31.57</v>
      </c>
      <c r="E32" s="89">
        <v>30.89</v>
      </c>
      <c r="F32" s="89">
        <v>31.13</v>
      </c>
      <c r="G32" s="89">
        <v>32.65</v>
      </c>
      <c r="H32" s="89">
        <v>33.729999999999997</v>
      </c>
      <c r="I32" s="89">
        <v>31.54</v>
      </c>
      <c r="J32" s="89">
        <v>28.87</v>
      </c>
      <c r="K32" s="89">
        <v>26.43</v>
      </c>
      <c r="L32" s="89">
        <v>27.14</v>
      </c>
      <c r="M32">
        <v>26.42</v>
      </c>
      <c r="N32">
        <v>29.72</v>
      </c>
    </row>
    <row r="33" spans="1:15">
      <c r="A33" t="s">
        <v>166</v>
      </c>
      <c r="B33" t="s">
        <v>64</v>
      </c>
      <c r="C33" s="89">
        <v>63</v>
      </c>
      <c r="D33" s="89">
        <v>65.63</v>
      </c>
      <c r="E33" s="89">
        <v>65.56</v>
      </c>
      <c r="F33" s="89">
        <v>65.5</v>
      </c>
      <c r="G33" s="89">
        <v>65</v>
      </c>
      <c r="H33" s="89">
        <v>69.75</v>
      </c>
      <c r="I33" s="89">
        <v>73.400000000000006</v>
      </c>
      <c r="J33" s="89">
        <v>75</v>
      </c>
      <c r="K33" s="89">
        <v>75</v>
      </c>
      <c r="L33" s="89">
        <v>72</v>
      </c>
      <c r="M33" s="89">
        <v>64.5</v>
      </c>
      <c r="N33" s="89">
        <v>62</v>
      </c>
    </row>
    <row r="34" spans="1:15">
      <c r="A34" t="s">
        <v>167</v>
      </c>
      <c r="B34" t="s">
        <v>64</v>
      </c>
      <c r="C34" s="89">
        <v>31.2</v>
      </c>
      <c r="D34" s="89">
        <v>31.38</v>
      </c>
      <c r="E34" s="89">
        <v>32.299999999999997</v>
      </c>
      <c r="F34" s="89">
        <v>28.58</v>
      </c>
      <c r="G34" s="89">
        <v>31.32</v>
      </c>
      <c r="H34" s="89">
        <v>32.04</v>
      </c>
      <c r="I34" s="89">
        <v>29.75</v>
      </c>
      <c r="J34" s="89">
        <v>30.14</v>
      </c>
      <c r="K34" s="89">
        <v>28.1</v>
      </c>
      <c r="L34" s="89">
        <v>24.61</v>
      </c>
      <c r="M34" s="89">
        <v>21.1</v>
      </c>
      <c r="N34" s="89">
        <v>20.5</v>
      </c>
    </row>
    <row r="35" spans="1:15">
      <c r="A35" s="52" t="s">
        <v>168</v>
      </c>
      <c r="B35" t="s">
        <v>64</v>
      </c>
      <c r="C35" s="89">
        <v>25.47</v>
      </c>
      <c r="D35" s="89">
        <v>25.25</v>
      </c>
      <c r="E35" s="89">
        <v>25.35</v>
      </c>
      <c r="F35" s="89">
        <v>23.16</v>
      </c>
      <c r="G35" s="89">
        <v>23.16</v>
      </c>
      <c r="H35" s="89">
        <v>25.18</v>
      </c>
      <c r="I35" s="89">
        <v>24.88</v>
      </c>
      <c r="J35" s="89">
        <v>23.19</v>
      </c>
      <c r="K35" s="89">
        <v>20.8</v>
      </c>
      <c r="L35" s="89">
        <v>18.440000000000001</v>
      </c>
      <c r="M35" s="89">
        <v>18.190000000000001</v>
      </c>
      <c r="N35" s="89">
        <v>18.09</v>
      </c>
      <c r="O35" s="90"/>
    </row>
    <row r="36" spans="1:15">
      <c r="A36" s="52" t="s">
        <v>169</v>
      </c>
      <c r="B36" s="52" t="s">
        <v>170</v>
      </c>
      <c r="C36" s="89">
        <v>2.9916666666666667</v>
      </c>
      <c r="D36" s="89">
        <v>2.94625</v>
      </c>
      <c r="E36" s="89">
        <v>2.89</v>
      </c>
      <c r="F36" s="89">
        <v>2.88375</v>
      </c>
      <c r="G36" s="89">
        <v>3.097</v>
      </c>
      <c r="H36" s="89">
        <v>3.2362500000000001</v>
      </c>
      <c r="I36" s="89">
        <v>3.0129999999999999</v>
      </c>
      <c r="J36" s="89">
        <v>2.6062500000000002</v>
      </c>
      <c r="K36" s="89">
        <v>2.5237500000000002</v>
      </c>
      <c r="L36" s="89">
        <v>2.5780000000000003</v>
      </c>
      <c r="M36" s="89">
        <v>2.585</v>
      </c>
      <c r="N36" s="89">
        <v>2.7524999999999999</v>
      </c>
      <c r="O36" s="90"/>
    </row>
    <row r="37" spans="1:15">
      <c r="A37" s="24" t="s">
        <v>171</v>
      </c>
    </row>
    <row r="38" spans="1:15">
      <c r="A38" t="s">
        <v>172</v>
      </c>
      <c r="B38" t="s">
        <v>139</v>
      </c>
      <c r="C38">
        <v>311.56</v>
      </c>
      <c r="D38">
        <v>296.20999999999998</v>
      </c>
      <c r="E38">
        <v>279.54000000000002</v>
      </c>
      <c r="F38">
        <v>261.35000000000002</v>
      </c>
      <c r="G38" s="89">
        <v>274.60000000000002</v>
      </c>
      <c r="H38">
        <v>305.85000000000002</v>
      </c>
      <c r="I38">
        <v>328.03</v>
      </c>
      <c r="J38">
        <v>285.83</v>
      </c>
      <c r="K38">
        <v>264.01</v>
      </c>
      <c r="L38">
        <v>257.69</v>
      </c>
      <c r="M38">
        <v>248.98</v>
      </c>
      <c r="N38">
        <v>240.64</v>
      </c>
    </row>
    <row r="39" spans="1:15">
      <c r="A39" t="s">
        <v>173</v>
      </c>
      <c r="B39" t="s">
        <v>139</v>
      </c>
      <c r="C39" s="89">
        <v>313.75</v>
      </c>
      <c r="D39" s="89">
        <v>302.5</v>
      </c>
      <c r="E39" s="89">
        <v>310.5</v>
      </c>
      <c r="F39" s="89">
        <v>288.13</v>
      </c>
      <c r="G39" s="89">
        <v>274.38</v>
      </c>
      <c r="H39" s="89">
        <v>281</v>
      </c>
      <c r="I39" s="89">
        <v>299.38</v>
      </c>
      <c r="J39" s="89">
        <v>295.63</v>
      </c>
      <c r="K39" s="89">
        <v>293.5</v>
      </c>
      <c r="L39" s="89">
        <v>292.5</v>
      </c>
      <c r="M39" s="89">
        <v>291.88</v>
      </c>
      <c r="N39" s="89">
        <v>267.5</v>
      </c>
    </row>
    <row r="40" spans="1:15">
      <c r="A40" t="s">
        <v>174</v>
      </c>
      <c r="B40" t="s">
        <v>139</v>
      </c>
      <c r="C40" s="89">
        <v>250</v>
      </c>
      <c r="D40" s="89">
        <v>230.63</v>
      </c>
      <c r="E40" s="89">
        <v>230.5</v>
      </c>
      <c r="F40" s="89">
        <v>239.38</v>
      </c>
      <c r="G40" s="89">
        <v>256.88</v>
      </c>
      <c r="H40" s="89">
        <v>258</v>
      </c>
      <c r="I40" s="89">
        <v>284.38</v>
      </c>
      <c r="J40" s="89">
        <v>287.5</v>
      </c>
      <c r="K40" s="89">
        <v>256</v>
      </c>
      <c r="L40" s="89">
        <v>215</v>
      </c>
      <c r="M40" s="89">
        <v>209</v>
      </c>
      <c r="N40" s="89">
        <v>200</v>
      </c>
    </row>
    <row r="41" spans="1:15">
      <c r="A41" t="s">
        <v>175</v>
      </c>
      <c r="B41" t="s">
        <v>139</v>
      </c>
      <c r="C41" s="89">
        <v>380.03</v>
      </c>
      <c r="D41" s="89">
        <v>370.38</v>
      </c>
      <c r="E41" s="89">
        <v>357.83</v>
      </c>
      <c r="F41" s="89">
        <v>336.61</v>
      </c>
      <c r="G41" s="89">
        <v>320.23</v>
      </c>
      <c r="H41" s="89">
        <v>335.03</v>
      </c>
      <c r="I41" s="89">
        <v>375.71</v>
      </c>
      <c r="J41" s="89">
        <v>357.85</v>
      </c>
      <c r="K41" s="89">
        <v>333.62</v>
      </c>
      <c r="L41" s="89">
        <v>327.97</v>
      </c>
      <c r="M41" s="89">
        <v>308.60000000000002</v>
      </c>
      <c r="N41" s="89">
        <v>289.77999999999997</v>
      </c>
    </row>
    <row r="42" spans="1:15">
      <c r="A42" t="s">
        <v>176</v>
      </c>
      <c r="B42" t="s">
        <v>139</v>
      </c>
      <c r="C42" s="89">
        <v>247.5</v>
      </c>
      <c r="D42" s="89">
        <v>225.63</v>
      </c>
      <c r="E42" s="89">
        <v>202.5</v>
      </c>
      <c r="F42" s="89">
        <v>202.5</v>
      </c>
      <c r="G42" s="89">
        <v>192.5</v>
      </c>
      <c r="H42" s="89">
        <v>180.5</v>
      </c>
      <c r="I42" s="89">
        <v>214.38</v>
      </c>
      <c r="J42" s="89">
        <v>222.5</v>
      </c>
      <c r="K42" s="89">
        <v>216</v>
      </c>
      <c r="L42" s="89">
        <v>212.5</v>
      </c>
      <c r="M42" s="89">
        <v>187.5</v>
      </c>
      <c r="N42" s="89">
        <v>163.13</v>
      </c>
    </row>
    <row r="43" spans="1:15">
      <c r="A43" s="24" t="s">
        <v>177</v>
      </c>
    </row>
    <row r="44" spans="1:15">
      <c r="A44" s="24" t="s">
        <v>178</v>
      </c>
    </row>
    <row r="45" spans="1:15">
      <c r="A45" t="s">
        <v>179</v>
      </c>
      <c r="B45" t="s">
        <v>180</v>
      </c>
      <c r="C45" s="75">
        <v>213.1</v>
      </c>
      <c r="D45" s="75">
        <v>181</v>
      </c>
      <c r="E45" s="75">
        <v>174</v>
      </c>
      <c r="F45" s="75">
        <v>169.4</v>
      </c>
      <c r="G45" s="75">
        <v>164.7</v>
      </c>
      <c r="H45" s="75">
        <v>170.8</v>
      </c>
      <c r="I45" s="75">
        <v>172</v>
      </c>
      <c r="J45" s="75">
        <v>179.8</v>
      </c>
      <c r="K45" s="75">
        <v>180.3</v>
      </c>
      <c r="L45" s="91" t="s">
        <v>66</v>
      </c>
      <c r="M45" s="91" t="s">
        <v>66</v>
      </c>
      <c r="N45" s="91" t="s">
        <v>66</v>
      </c>
    </row>
    <row r="46" spans="1:15">
      <c r="A46" s="24" t="s">
        <v>181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5">
      <c r="A47" t="s">
        <v>182</v>
      </c>
      <c r="B47" t="s">
        <v>180</v>
      </c>
      <c r="C47" s="75">
        <v>309.5</v>
      </c>
      <c r="D47" s="75">
        <v>306.5</v>
      </c>
      <c r="E47" s="75">
        <v>310.60000000000002</v>
      </c>
      <c r="F47" s="75">
        <v>310.3</v>
      </c>
      <c r="G47" s="75">
        <v>312.8</v>
      </c>
      <c r="H47" s="75">
        <v>313.89999999999998</v>
      </c>
      <c r="I47" s="75">
        <v>313.39999999999998</v>
      </c>
      <c r="J47" s="75">
        <v>319.8</v>
      </c>
      <c r="K47" s="75">
        <v>322.10000000000002</v>
      </c>
      <c r="L47" s="75">
        <v>321</v>
      </c>
      <c r="M47" s="75">
        <v>325.89999999999998</v>
      </c>
      <c r="N47" s="75">
        <v>322.60000000000002</v>
      </c>
    </row>
    <row r="48" spans="1:15">
      <c r="A48" t="s">
        <v>183</v>
      </c>
      <c r="B48" t="s">
        <v>180</v>
      </c>
      <c r="C48" s="75">
        <v>245.1</v>
      </c>
      <c r="D48" s="75">
        <v>245.7</v>
      </c>
      <c r="E48" s="75">
        <v>246</v>
      </c>
      <c r="F48" s="75">
        <v>243.6</v>
      </c>
      <c r="G48" s="75">
        <v>245.1</v>
      </c>
      <c r="H48" s="75">
        <v>245.6</v>
      </c>
      <c r="I48" s="75">
        <v>246.6</v>
      </c>
      <c r="J48" s="75">
        <v>243.2</v>
      </c>
      <c r="K48" s="75">
        <v>241.9</v>
      </c>
      <c r="L48" s="75">
        <v>239</v>
      </c>
      <c r="M48" s="75">
        <v>239.4</v>
      </c>
      <c r="N48" s="75">
        <v>238.2</v>
      </c>
    </row>
    <row r="49" spans="1:14">
      <c r="A49" t="s">
        <v>184</v>
      </c>
      <c r="B49" t="s">
        <v>180</v>
      </c>
      <c r="C49" s="75">
        <v>223.8</v>
      </c>
      <c r="D49" s="75">
        <v>218.1</v>
      </c>
      <c r="E49" s="75">
        <v>213.6</v>
      </c>
      <c r="F49" s="75">
        <v>215.3</v>
      </c>
      <c r="G49" s="75">
        <v>219.6</v>
      </c>
      <c r="H49" s="75">
        <v>223.3</v>
      </c>
      <c r="I49" s="75">
        <v>213.9</v>
      </c>
      <c r="J49" s="75">
        <v>204.3</v>
      </c>
      <c r="K49" s="75">
        <v>186.5</v>
      </c>
      <c r="L49" s="75">
        <v>180</v>
      </c>
      <c r="M49" s="75">
        <v>173.8</v>
      </c>
      <c r="N49" s="75">
        <v>186.4</v>
      </c>
    </row>
    <row r="50" spans="1:14">
      <c r="A50" s="14" t="s">
        <v>185</v>
      </c>
      <c r="B50" s="14" t="s">
        <v>186</v>
      </c>
      <c r="C50" s="93">
        <v>135.80000000000001</v>
      </c>
      <c r="D50" s="93">
        <v>135.80000000000001</v>
      </c>
      <c r="E50" s="93">
        <v>135.80000000000001</v>
      </c>
      <c r="F50" s="93">
        <v>135.80000000000001</v>
      </c>
      <c r="G50" s="93">
        <v>135.80000000000001</v>
      </c>
      <c r="H50" s="93">
        <v>135.80000000000001</v>
      </c>
      <c r="I50" s="93">
        <v>135.80000000000001</v>
      </c>
      <c r="J50" s="93">
        <v>135.80000000000001</v>
      </c>
      <c r="K50" s="93">
        <v>135.80000000000001</v>
      </c>
      <c r="L50" s="93">
        <v>135.80000000000001</v>
      </c>
      <c r="M50" s="93">
        <v>135.80000000000001</v>
      </c>
      <c r="N50" s="93">
        <v>135.80000000000001</v>
      </c>
    </row>
    <row r="51" spans="1:14">
      <c r="A51" s="52" t="s">
        <v>187</v>
      </c>
      <c r="N51" s="96"/>
    </row>
    <row r="52" spans="1:14">
      <c r="A52" s="52" t="s">
        <v>188</v>
      </c>
      <c r="M52" s="94"/>
    </row>
    <row r="53" spans="1:14" ht="10.199999999999999" customHeight="1">
      <c r="A53" s="36" t="s">
        <v>190</v>
      </c>
      <c r="K53" s="95"/>
      <c r="M53" s="54"/>
    </row>
    <row r="54" spans="1:14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ABD5A-946D-4F2B-97AB-7A4BF6C039BB}">
  <sheetPr>
    <pageSetUpPr fitToPage="1"/>
  </sheetPr>
  <dimension ref="A1:O54"/>
  <sheetViews>
    <sheetView zoomScaleNormal="100" zoomScaleSheetLayoutView="100" workbookViewId="0">
      <pane ySplit="3" topLeftCell="A13" activePane="bottomLeft" state="frozen"/>
      <selection pane="bottomLeft"/>
    </sheetView>
  </sheetViews>
  <sheetFormatPr defaultRowHeight="10.199999999999999"/>
  <cols>
    <col min="1" max="1" width="52.28515625" customWidth="1"/>
    <col min="2" max="2" width="19.42578125" bestFit="1" customWidth="1"/>
    <col min="3" max="14" width="9.7109375" customWidth="1"/>
  </cols>
  <sheetData>
    <row r="1" spans="1:14">
      <c r="A1" s="58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>
      <c r="C2" s="87"/>
      <c r="D2" s="87"/>
      <c r="E2" s="87"/>
      <c r="F2" s="87"/>
      <c r="G2" s="87"/>
      <c r="H2" s="88">
        <v>2016</v>
      </c>
      <c r="I2" s="87"/>
      <c r="J2" s="87"/>
      <c r="K2" s="87"/>
      <c r="L2" s="87"/>
      <c r="M2" s="87"/>
      <c r="N2" s="62"/>
    </row>
    <row r="3" spans="1:14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14">
      <c r="A4" s="24" t="s">
        <v>134</v>
      </c>
    </row>
    <row r="5" spans="1:14">
      <c r="A5" s="24" t="s">
        <v>135</v>
      </c>
    </row>
    <row r="6" spans="1:14">
      <c r="A6" t="s">
        <v>136</v>
      </c>
      <c r="B6" t="s">
        <v>137</v>
      </c>
      <c r="C6" s="89">
        <v>13.8</v>
      </c>
      <c r="D6" s="89">
        <v>15.3</v>
      </c>
      <c r="E6" s="89">
        <v>15.1</v>
      </c>
      <c r="F6" s="89">
        <v>16.100000000000001</v>
      </c>
      <c r="G6" s="90" t="s">
        <v>66</v>
      </c>
      <c r="H6" s="89">
        <v>18.8</v>
      </c>
      <c r="I6" s="89">
        <v>16.100000000000001</v>
      </c>
      <c r="J6" s="89">
        <v>15.6</v>
      </c>
      <c r="K6" s="89">
        <v>15.5</v>
      </c>
      <c r="L6" s="89">
        <v>15.8</v>
      </c>
      <c r="M6" s="89">
        <v>16.2</v>
      </c>
      <c r="N6" s="89">
        <v>17.100000000000001</v>
      </c>
    </row>
    <row r="7" spans="1:14">
      <c r="A7" t="s">
        <v>138</v>
      </c>
      <c r="B7" t="s">
        <v>139</v>
      </c>
      <c r="C7" s="89">
        <v>227</v>
      </c>
      <c r="D7" s="89">
        <v>236</v>
      </c>
      <c r="E7" s="90" t="s">
        <v>66</v>
      </c>
      <c r="F7" s="90" t="s">
        <v>66</v>
      </c>
      <c r="G7" s="90" t="s">
        <v>66</v>
      </c>
      <c r="H7" s="90" t="s">
        <v>66</v>
      </c>
      <c r="I7" s="90" t="s">
        <v>66</v>
      </c>
      <c r="J7" s="89">
        <v>176</v>
      </c>
      <c r="K7" s="89">
        <v>180</v>
      </c>
      <c r="L7" s="89">
        <v>197</v>
      </c>
      <c r="M7" s="89">
        <v>195</v>
      </c>
      <c r="N7" s="89">
        <v>197</v>
      </c>
    </row>
    <row r="8" spans="1:14">
      <c r="A8" t="s">
        <v>140</v>
      </c>
      <c r="B8" t="s">
        <v>141</v>
      </c>
      <c r="C8" s="89">
        <v>8.4600000000000009</v>
      </c>
      <c r="D8" s="89">
        <v>8.1</v>
      </c>
      <c r="E8" s="89">
        <v>8.3699999999999992</v>
      </c>
      <c r="F8" s="89">
        <v>8.1</v>
      </c>
      <c r="G8" s="89">
        <v>7.93</v>
      </c>
      <c r="H8" s="89">
        <v>8.44</v>
      </c>
      <c r="I8" s="89">
        <v>8.48</v>
      </c>
      <c r="J8" s="89">
        <v>8.25</v>
      </c>
      <c r="K8" s="89">
        <v>7.61</v>
      </c>
      <c r="L8" s="89">
        <v>7.37</v>
      </c>
      <c r="M8" s="89">
        <v>7.36</v>
      </c>
      <c r="N8" s="89">
        <v>7.59</v>
      </c>
    </row>
    <row r="9" spans="1:14">
      <c r="A9" t="s">
        <v>142</v>
      </c>
      <c r="B9" t="s">
        <v>64</v>
      </c>
      <c r="C9" s="89">
        <v>19.3</v>
      </c>
      <c r="D9" s="89">
        <v>19.8</v>
      </c>
      <c r="E9" s="89">
        <v>19.5</v>
      </c>
      <c r="F9" s="89">
        <v>19.8</v>
      </c>
      <c r="G9" s="89">
        <v>19.600000000000001</v>
      </c>
      <c r="H9" s="89">
        <v>19.5</v>
      </c>
      <c r="I9" s="89">
        <v>19</v>
      </c>
      <c r="J9" s="89">
        <v>19</v>
      </c>
      <c r="K9" s="89">
        <v>19.100000000000001</v>
      </c>
      <c r="L9" s="89">
        <v>19.5</v>
      </c>
      <c r="M9" s="89">
        <v>19</v>
      </c>
      <c r="N9" s="89">
        <v>18.600000000000001</v>
      </c>
    </row>
    <row r="10" spans="1:14">
      <c r="A10" t="s">
        <v>143</v>
      </c>
      <c r="B10" t="s">
        <v>141</v>
      </c>
      <c r="C10" s="89">
        <v>8.7100000000000009</v>
      </c>
      <c r="D10" s="89">
        <v>8.51</v>
      </c>
      <c r="E10" s="89">
        <v>8.56</v>
      </c>
      <c r="F10" s="89">
        <v>9.01</v>
      </c>
      <c r="G10" s="89">
        <v>9.76</v>
      </c>
      <c r="H10" s="89">
        <v>10.199999999999999</v>
      </c>
      <c r="I10" s="89">
        <v>10.199999999999999</v>
      </c>
      <c r="J10" s="89">
        <v>9.93</v>
      </c>
      <c r="K10" s="89">
        <v>9.41</v>
      </c>
      <c r="L10" s="89">
        <v>9.3000000000000007</v>
      </c>
      <c r="M10" s="89">
        <v>9.4700000000000006</v>
      </c>
      <c r="N10" s="89">
        <v>9.64</v>
      </c>
    </row>
    <row r="11" spans="1:14">
      <c r="A11" t="s">
        <v>144</v>
      </c>
      <c r="B11" t="s">
        <v>137</v>
      </c>
      <c r="C11" s="89">
        <v>20.100000000000001</v>
      </c>
      <c r="D11" s="89">
        <v>20.399999999999999</v>
      </c>
      <c r="E11" s="89">
        <v>21.1</v>
      </c>
      <c r="F11" s="89">
        <v>20.9</v>
      </c>
      <c r="G11" s="89">
        <v>19.5</v>
      </c>
      <c r="H11" s="89">
        <v>20.100000000000001</v>
      </c>
      <c r="I11" s="89">
        <v>19</v>
      </c>
      <c r="J11" s="89">
        <v>19.600000000000001</v>
      </c>
      <c r="K11" s="89">
        <v>17.899999999999999</v>
      </c>
      <c r="L11" s="89">
        <v>17</v>
      </c>
      <c r="M11" s="89">
        <v>16.399999999999999</v>
      </c>
      <c r="N11" s="89">
        <v>17.2</v>
      </c>
    </row>
    <row r="12" spans="1:14">
      <c r="A12" t="s">
        <v>145</v>
      </c>
      <c r="B12" t="s">
        <v>137</v>
      </c>
      <c r="C12" s="89">
        <v>18.600000000000001</v>
      </c>
      <c r="D12" s="89">
        <v>18.399999999999999</v>
      </c>
      <c r="E12" s="89">
        <v>18.399999999999999</v>
      </c>
      <c r="F12" s="89">
        <v>18.600000000000001</v>
      </c>
      <c r="G12" s="89">
        <v>18</v>
      </c>
      <c r="H12" s="89">
        <v>18.600000000000001</v>
      </c>
      <c r="I12" s="89">
        <v>18</v>
      </c>
      <c r="J12" s="89">
        <v>17.8</v>
      </c>
      <c r="K12" s="89">
        <v>17.399999999999999</v>
      </c>
      <c r="L12" s="89">
        <v>16.7</v>
      </c>
      <c r="M12" s="89">
        <v>16</v>
      </c>
      <c r="N12" s="89">
        <v>16.8</v>
      </c>
    </row>
    <row r="13" spans="1:14">
      <c r="A13" t="s">
        <v>146</v>
      </c>
      <c r="B13" t="s">
        <v>137</v>
      </c>
      <c r="C13" s="89">
        <v>26.8</v>
      </c>
      <c r="D13" s="89">
        <v>26.8</v>
      </c>
      <c r="E13" s="89">
        <v>27.1</v>
      </c>
      <c r="F13" s="89">
        <v>26</v>
      </c>
      <c r="G13" s="89">
        <v>26.2</v>
      </c>
      <c r="H13" s="89">
        <v>27.5</v>
      </c>
      <c r="I13" s="89">
        <v>25.8</v>
      </c>
      <c r="J13" s="89">
        <v>26.5</v>
      </c>
      <c r="K13" s="89">
        <v>23.3</v>
      </c>
      <c r="L13" s="89">
        <v>20.9</v>
      </c>
      <c r="M13" s="89">
        <v>21.6</v>
      </c>
      <c r="N13" s="89">
        <v>19.5</v>
      </c>
    </row>
    <row r="14" spans="1:14">
      <c r="A14" s="24" t="s">
        <v>147</v>
      </c>
    </row>
    <row r="15" spans="1:14">
      <c r="A15" t="s">
        <v>148</v>
      </c>
      <c r="B15" t="s">
        <v>137</v>
      </c>
      <c r="C15" s="89">
        <v>14.51</v>
      </c>
      <c r="D15" s="89">
        <v>14.64</v>
      </c>
      <c r="E15" s="89">
        <v>15.63</v>
      </c>
      <c r="F15" s="89">
        <v>17</v>
      </c>
      <c r="G15" s="89">
        <v>17.68</v>
      </c>
      <c r="H15" s="89">
        <v>17.239999999999998</v>
      </c>
      <c r="I15" s="89">
        <v>15.65</v>
      </c>
      <c r="J15" s="89">
        <v>15.3</v>
      </c>
      <c r="K15" s="89">
        <v>14.66</v>
      </c>
      <c r="L15" s="89">
        <v>15.83</v>
      </c>
      <c r="M15" s="89">
        <v>16.54</v>
      </c>
      <c r="N15" s="89">
        <v>16.78</v>
      </c>
    </row>
    <row r="16" spans="1:14">
      <c r="A16" t="s">
        <v>149</v>
      </c>
      <c r="B16" t="s">
        <v>139</v>
      </c>
      <c r="C16" s="89">
        <v>276.25</v>
      </c>
      <c r="D16" s="89">
        <v>258</v>
      </c>
      <c r="E16" s="89">
        <v>251.7</v>
      </c>
      <c r="F16" s="89">
        <v>249</v>
      </c>
      <c r="G16" s="89">
        <v>258.75</v>
      </c>
      <c r="H16" s="89">
        <v>276.25</v>
      </c>
      <c r="I16" s="89">
        <v>260</v>
      </c>
      <c r="J16" s="89">
        <v>247</v>
      </c>
      <c r="K16" s="89">
        <v>245.75</v>
      </c>
      <c r="L16" s="89">
        <v>206.25</v>
      </c>
      <c r="M16" s="89">
        <v>203.25</v>
      </c>
      <c r="N16" s="89">
        <v>205</v>
      </c>
    </row>
    <row r="17" spans="1:14">
      <c r="A17" t="s">
        <v>150</v>
      </c>
      <c r="B17" t="s">
        <v>141</v>
      </c>
      <c r="C17" s="89">
        <v>9.17</v>
      </c>
      <c r="D17" s="89">
        <v>9.02</v>
      </c>
      <c r="E17" s="89">
        <v>8.7200000000000006</v>
      </c>
      <c r="F17" s="89">
        <v>8.6999999999999993</v>
      </c>
      <c r="G17" s="89">
        <v>9.16</v>
      </c>
      <c r="H17" s="89">
        <v>9.69</v>
      </c>
      <c r="I17" s="89">
        <v>9.48</v>
      </c>
      <c r="J17" s="89">
        <v>9.11</v>
      </c>
      <c r="K17" s="89">
        <v>8.48</v>
      </c>
      <c r="L17" s="89">
        <v>8.34</v>
      </c>
      <c r="M17" s="89">
        <v>8.75</v>
      </c>
      <c r="N17" s="89">
        <v>9.2799999999999994</v>
      </c>
    </row>
    <row r="18" spans="1:14">
      <c r="A18" t="s">
        <v>151</v>
      </c>
      <c r="B18" t="s">
        <v>141</v>
      </c>
      <c r="C18" s="89">
        <v>8.6999999999999993</v>
      </c>
      <c r="D18" s="89">
        <v>8.69</v>
      </c>
      <c r="E18" s="89">
        <v>8.77</v>
      </c>
      <c r="F18" s="89">
        <v>9.3800000000000008</v>
      </c>
      <c r="G18" s="89">
        <v>10.27</v>
      </c>
      <c r="H18" s="89">
        <v>11.21</v>
      </c>
      <c r="I18" s="89">
        <v>10.45</v>
      </c>
      <c r="J18" s="89">
        <v>9.5299999999999994</v>
      </c>
      <c r="K18" s="89">
        <v>9.5299999999999994</v>
      </c>
      <c r="L18" s="89">
        <v>9.4499999999999993</v>
      </c>
      <c r="M18" s="89">
        <v>9.74</v>
      </c>
      <c r="N18" s="89">
        <v>9.98</v>
      </c>
    </row>
    <row r="19" spans="1:14">
      <c r="A19" t="s">
        <v>152</v>
      </c>
      <c r="B19" t="s">
        <v>141</v>
      </c>
      <c r="C19" s="89">
        <v>9.4499999999999993</v>
      </c>
      <c r="D19" s="89">
        <v>9.26</v>
      </c>
      <c r="E19" s="89">
        <v>9.34</v>
      </c>
      <c r="F19" s="89">
        <v>10</v>
      </c>
      <c r="G19" s="89">
        <v>10.84</v>
      </c>
      <c r="H19" s="89">
        <v>11.92</v>
      </c>
      <c r="I19" s="89">
        <v>11.43</v>
      </c>
      <c r="J19" s="89">
        <v>10.9</v>
      </c>
      <c r="K19" s="89">
        <v>10.5</v>
      </c>
      <c r="L19" s="89">
        <v>10.9</v>
      </c>
      <c r="M19" s="89">
        <v>10.29</v>
      </c>
      <c r="N19" s="89">
        <v>10.6</v>
      </c>
    </row>
    <row r="20" spans="1:14">
      <c r="A20" t="s">
        <v>153</v>
      </c>
      <c r="B20" t="s">
        <v>137</v>
      </c>
      <c r="C20" s="89">
        <v>16.440000000000001</v>
      </c>
      <c r="D20" s="89">
        <v>16.670000000000002</v>
      </c>
      <c r="E20" s="89">
        <v>16.55</v>
      </c>
      <c r="F20" s="89">
        <v>16.559999999999999</v>
      </c>
      <c r="G20" s="89">
        <v>16.75</v>
      </c>
      <c r="H20" s="89">
        <v>17.29</v>
      </c>
      <c r="I20" s="89">
        <v>17.02</v>
      </c>
      <c r="J20" s="89">
        <v>17.97</v>
      </c>
      <c r="K20">
        <v>17.57</v>
      </c>
      <c r="L20">
        <v>16.23</v>
      </c>
      <c r="M20">
        <v>14.6</v>
      </c>
      <c r="N20">
        <v>14.51</v>
      </c>
    </row>
    <row r="21" spans="1:14">
      <c r="A21" s="24" t="s">
        <v>154</v>
      </c>
    </row>
    <row r="22" spans="1:14">
      <c r="A22" s="24" t="s">
        <v>155</v>
      </c>
    </row>
    <row r="23" spans="1:14">
      <c r="A23" t="s">
        <v>156</v>
      </c>
      <c r="B23" t="s">
        <v>64</v>
      </c>
      <c r="C23" s="89">
        <v>34.0625</v>
      </c>
      <c r="D23" s="89">
        <v>34.625</v>
      </c>
      <c r="E23" s="89">
        <v>35.549999999999997</v>
      </c>
      <c r="F23" s="89">
        <v>36.799999999999997</v>
      </c>
      <c r="G23" s="89">
        <v>35.0625</v>
      </c>
      <c r="H23" s="89">
        <v>35.1</v>
      </c>
      <c r="I23" s="89">
        <v>33.549999999999997</v>
      </c>
      <c r="J23" s="89">
        <v>36.9375</v>
      </c>
      <c r="K23" s="89">
        <v>37.25</v>
      </c>
      <c r="L23" s="89">
        <v>38.9375</v>
      </c>
      <c r="M23" s="89">
        <v>39.25</v>
      </c>
      <c r="N23" s="89">
        <v>40.200000000000003</v>
      </c>
    </row>
    <row r="24" spans="1:14">
      <c r="A24" t="s">
        <v>157</v>
      </c>
      <c r="B24" t="s">
        <v>64</v>
      </c>
      <c r="C24" s="89">
        <v>53.6875</v>
      </c>
      <c r="D24" s="89">
        <v>54.4375</v>
      </c>
      <c r="E24" s="89">
        <v>67.75</v>
      </c>
      <c r="F24" s="89">
        <v>76.900000000000006</v>
      </c>
      <c r="G24" s="89">
        <v>68.375</v>
      </c>
      <c r="H24" s="89">
        <v>69.349999999999994</v>
      </c>
      <c r="I24" s="89">
        <v>70.849999999999994</v>
      </c>
      <c r="J24" s="89">
        <v>72.0625</v>
      </c>
      <c r="K24" s="89">
        <v>74.3</v>
      </c>
      <c r="L24" s="89">
        <v>70</v>
      </c>
      <c r="M24" s="89">
        <v>73.5</v>
      </c>
      <c r="N24" s="89">
        <v>78.2</v>
      </c>
    </row>
    <row r="25" spans="1:14">
      <c r="A25" t="s">
        <v>158</v>
      </c>
      <c r="B25" t="s">
        <v>64</v>
      </c>
      <c r="C25" s="89">
        <v>39.93</v>
      </c>
      <c r="D25" s="89">
        <v>40.29</v>
      </c>
      <c r="E25" s="89">
        <v>41.05</v>
      </c>
      <c r="F25" s="89">
        <v>42.12</v>
      </c>
      <c r="G25" s="89">
        <v>40.33</v>
      </c>
      <c r="H25" s="89">
        <v>39.94</v>
      </c>
      <c r="I25" s="89">
        <v>38.86</v>
      </c>
      <c r="J25" s="89">
        <v>39.06</v>
      </c>
      <c r="K25" s="89">
        <v>38.11</v>
      </c>
      <c r="L25" s="89">
        <v>36.22</v>
      </c>
      <c r="M25">
        <v>36.83</v>
      </c>
      <c r="N25">
        <v>38.119999999999997</v>
      </c>
    </row>
    <row r="26" spans="1:14">
      <c r="A26" t="s">
        <v>159</v>
      </c>
      <c r="B26" t="s">
        <v>64</v>
      </c>
      <c r="C26" s="89">
        <v>23.75</v>
      </c>
      <c r="D26" s="89">
        <v>25.34</v>
      </c>
      <c r="E26" s="89">
        <v>27.71</v>
      </c>
      <c r="F26" s="89">
        <v>30.11</v>
      </c>
      <c r="G26" s="89">
        <v>31.04</v>
      </c>
      <c r="H26" s="89">
        <v>27.94</v>
      </c>
      <c r="I26" s="89">
        <v>26.28</v>
      </c>
      <c r="J26" s="89">
        <v>25.8</v>
      </c>
      <c r="K26" s="89">
        <v>27.93</v>
      </c>
      <c r="L26" s="89">
        <v>28.68</v>
      </c>
      <c r="M26" s="89">
        <v>27.91</v>
      </c>
      <c r="N26" s="89">
        <v>26.49</v>
      </c>
    </row>
    <row r="27" spans="1:14">
      <c r="A27" t="s">
        <v>160</v>
      </c>
      <c r="B27" t="s">
        <v>64</v>
      </c>
      <c r="C27" s="89">
        <v>47.3125</v>
      </c>
      <c r="D27" s="89">
        <v>46.0625</v>
      </c>
      <c r="E27" s="89">
        <v>46.2</v>
      </c>
      <c r="F27" s="89">
        <v>47.35</v>
      </c>
      <c r="G27" s="89">
        <v>46.0625</v>
      </c>
      <c r="H27" s="89">
        <v>45.55</v>
      </c>
      <c r="I27" s="89">
        <v>44.75</v>
      </c>
      <c r="J27" s="89">
        <v>45.25</v>
      </c>
      <c r="K27" s="89">
        <v>44.15</v>
      </c>
      <c r="L27" s="89">
        <v>44.875</v>
      </c>
      <c r="M27" s="89">
        <v>45.8125</v>
      </c>
      <c r="N27" s="89">
        <v>46.4</v>
      </c>
    </row>
    <row r="28" spans="1:14">
      <c r="A28" t="s">
        <v>161</v>
      </c>
      <c r="B28" t="s">
        <v>64</v>
      </c>
      <c r="C28" s="89">
        <v>24</v>
      </c>
      <c r="D28" s="91" t="s">
        <v>66</v>
      </c>
      <c r="E28" s="89">
        <v>29</v>
      </c>
      <c r="F28" s="89">
        <v>33</v>
      </c>
      <c r="G28" s="91" t="s">
        <v>66</v>
      </c>
      <c r="H28" s="91" t="s">
        <v>66</v>
      </c>
      <c r="I28" s="91" t="s">
        <v>66</v>
      </c>
      <c r="J28" s="89">
        <v>36.53</v>
      </c>
      <c r="K28" s="89">
        <v>36.75</v>
      </c>
      <c r="L28" s="89">
        <v>34</v>
      </c>
      <c r="M28" s="91" t="s">
        <v>66</v>
      </c>
      <c r="N28" s="89">
        <v>31</v>
      </c>
    </row>
    <row r="29" spans="1:14">
      <c r="A29" t="s">
        <v>162</v>
      </c>
      <c r="B29" t="s">
        <v>64</v>
      </c>
      <c r="C29" s="89">
        <v>30.0625</v>
      </c>
      <c r="D29" s="89">
        <v>31.4375</v>
      </c>
      <c r="E29" s="89">
        <v>32.799999999999997</v>
      </c>
      <c r="F29" s="89">
        <v>35.35</v>
      </c>
      <c r="G29" s="89">
        <v>34.9375</v>
      </c>
      <c r="H29" s="89">
        <v>33</v>
      </c>
      <c r="I29" s="89">
        <v>31.45</v>
      </c>
      <c r="J29" s="89">
        <v>35.25</v>
      </c>
      <c r="K29" s="89">
        <v>36.85</v>
      </c>
      <c r="L29" s="89">
        <v>36.4375</v>
      </c>
      <c r="M29" s="89">
        <v>37.125</v>
      </c>
      <c r="N29" s="89">
        <v>37.950000000000003</v>
      </c>
    </row>
    <row r="30" spans="1:14">
      <c r="A30" t="s">
        <v>163</v>
      </c>
      <c r="B30" t="s">
        <v>64</v>
      </c>
      <c r="C30" s="89">
        <v>34.9375</v>
      </c>
      <c r="D30" s="89">
        <v>35.8125</v>
      </c>
      <c r="E30" s="89">
        <v>36.65</v>
      </c>
      <c r="F30" s="89">
        <v>38.299999999999997</v>
      </c>
      <c r="G30" s="89">
        <v>37.4375</v>
      </c>
      <c r="H30" s="89">
        <v>36.049999999999997</v>
      </c>
      <c r="I30" s="89">
        <v>34.799999999999997</v>
      </c>
      <c r="J30" s="89">
        <v>37.3125</v>
      </c>
      <c r="K30" s="89">
        <v>39.25</v>
      </c>
      <c r="L30" s="89">
        <v>40.0625</v>
      </c>
      <c r="M30" s="89">
        <v>40.5</v>
      </c>
      <c r="N30" s="89">
        <v>41.3</v>
      </c>
    </row>
    <row r="31" spans="1:14">
      <c r="A31" t="s">
        <v>164</v>
      </c>
      <c r="B31" t="s">
        <v>64</v>
      </c>
      <c r="C31" s="89">
        <v>56.1875</v>
      </c>
      <c r="D31" s="89">
        <v>55</v>
      </c>
      <c r="E31" s="89">
        <v>55.55</v>
      </c>
      <c r="F31" s="89">
        <v>56.2</v>
      </c>
      <c r="G31" s="89">
        <v>61.375</v>
      </c>
      <c r="H31" s="89">
        <v>61.1</v>
      </c>
      <c r="I31" s="89">
        <v>62.1</v>
      </c>
      <c r="J31" s="89">
        <v>61</v>
      </c>
      <c r="K31" s="89">
        <v>61.6</v>
      </c>
      <c r="L31" s="89">
        <v>64.875</v>
      </c>
      <c r="M31" s="89">
        <v>66</v>
      </c>
      <c r="N31" s="89">
        <v>63.1</v>
      </c>
    </row>
    <row r="32" spans="1:14">
      <c r="A32" t="s">
        <v>165</v>
      </c>
      <c r="B32" t="s">
        <v>64</v>
      </c>
      <c r="C32" s="89">
        <v>28.89</v>
      </c>
      <c r="D32" s="89">
        <v>29.79</v>
      </c>
      <c r="E32" s="89">
        <v>30.86</v>
      </c>
      <c r="F32" s="89">
        <v>32.450000000000003</v>
      </c>
      <c r="G32" s="89">
        <v>30.76</v>
      </c>
      <c r="H32" s="89">
        <v>30.35</v>
      </c>
      <c r="I32" s="89">
        <v>28.75</v>
      </c>
      <c r="J32" s="89">
        <v>31.21</v>
      </c>
      <c r="K32" s="89">
        <v>31.99</v>
      </c>
      <c r="L32" s="89">
        <v>33.86</v>
      </c>
      <c r="M32">
        <v>34.520000000000003</v>
      </c>
      <c r="N32">
        <v>35.57</v>
      </c>
    </row>
    <row r="33" spans="1:15">
      <c r="A33" t="s">
        <v>166</v>
      </c>
      <c r="B33" t="s">
        <v>64</v>
      </c>
      <c r="C33" s="89">
        <v>58</v>
      </c>
      <c r="D33" s="89">
        <v>54.25</v>
      </c>
      <c r="E33" s="89">
        <v>53.8</v>
      </c>
      <c r="F33" s="89">
        <v>53.8</v>
      </c>
      <c r="G33" s="89">
        <v>54</v>
      </c>
      <c r="H33" s="89">
        <v>54.2</v>
      </c>
      <c r="I33" s="89">
        <v>55.2</v>
      </c>
      <c r="J33" s="89">
        <v>56</v>
      </c>
      <c r="K33" s="89">
        <v>56</v>
      </c>
      <c r="L33" s="89">
        <v>56</v>
      </c>
      <c r="M33" s="89">
        <v>56</v>
      </c>
      <c r="N33" s="89">
        <v>56</v>
      </c>
    </row>
    <row r="34" spans="1:15">
      <c r="A34" t="s">
        <v>167</v>
      </c>
      <c r="B34" t="s">
        <v>64</v>
      </c>
      <c r="C34" s="89">
        <v>24.1</v>
      </c>
      <c r="D34" s="89">
        <v>29.41</v>
      </c>
      <c r="E34" s="89">
        <v>35</v>
      </c>
      <c r="F34" s="89">
        <v>39</v>
      </c>
      <c r="G34" s="89">
        <v>34.6</v>
      </c>
      <c r="H34" s="89">
        <v>33.54</v>
      </c>
      <c r="I34" s="89">
        <v>34</v>
      </c>
      <c r="J34" s="89">
        <v>33.25</v>
      </c>
      <c r="K34" s="89">
        <v>31.71</v>
      </c>
      <c r="L34" s="89">
        <v>32.25</v>
      </c>
      <c r="M34" s="89">
        <v>34.69</v>
      </c>
      <c r="N34" s="89">
        <v>34</v>
      </c>
    </row>
    <row r="35" spans="1:15">
      <c r="A35" s="52" t="s">
        <v>168</v>
      </c>
      <c r="B35" t="s">
        <v>64</v>
      </c>
      <c r="C35" s="89">
        <v>18.920000000000002</v>
      </c>
      <c r="D35" s="89">
        <v>20.47</v>
      </c>
      <c r="E35" s="89">
        <v>23.43</v>
      </c>
      <c r="F35" s="89">
        <v>26.72</v>
      </c>
      <c r="G35" s="89">
        <v>28.18</v>
      </c>
      <c r="H35" s="89">
        <v>26.97</v>
      </c>
      <c r="I35" s="89">
        <v>25.31</v>
      </c>
      <c r="J35" s="89">
        <v>24.25</v>
      </c>
      <c r="K35" s="89">
        <v>24.47</v>
      </c>
      <c r="L35" s="89">
        <v>24.13</v>
      </c>
      <c r="M35" s="89">
        <v>23.55</v>
      </c>
      <c r="N35" s="89">
        <v>23.67</v>
      </c>
      <c r="O35" s="90"/>
    </row>
    <row r="36" spans="1:15">
      <c r="A36" s="52" t="s">
        <v>169</v>
      </c>
      <c r="B36" s="52" t="s">
        <v>170</v>
      </c>
      <c r="C36" s="89">
        <v>2.7719999999999994</v>
      </c>
      <c r="D36" s="89">
        <v>2.8774999999999999</v>
      </c>
      <c r="E36" s="89">
        <v>3.07</v>
      </c>
      <c r="F36" s="89">
        <v>3.2039999999999997</v>
      </c>
      <c r="G36" s="89">
        <v>3.35</v>
      </c>
      <c r="H36" s="89">
        <v>3.355</v>
      </c>
      <c r="I36" s="89">
        <v>3.117</v>
      </c>
      <c r="J36" s="89">
        <v>3.3425000000000002</v>
      </c>
      <c r="K36" s="89">
        <v>3.3079999999999998</v>
      </c>
      <c r="L36" s="89">
        <v>3.2774999999999999</v>
      </c>
      <c r="M36" s="89">
        <v>3.4662500000000001</v>
      </c>
      <c r="N36" s="89">
        <v>3.5260000000000007</v>
      </c>
      <c r="O36" s="90"/>
    </row>
    <row r="37" spans="1:15">
      <c r="A37" s="24" t="s">
        <v>171</v>
      </c>
    </row>
    <row r="38" spans="1:15">
      <c r="A38" t="s">
        <v>172</v>
      </c>
      <c r="B38" t="s">
        <v>139</v>
      </c>
      <c r="C38" s="89">
        <v>231.76</v>
      </c>
      <c r="D38" s="89">
        <v>224.34</v>
      </c>
      <c r="E38" s="89">
        <v>228.87</v>
      </c>
      <c r="F38" s="89">
        <v>247.53</v>
      </c>
      <c r="G38" s="89">
        <v>329.01</v>
      </c>
      <c r="H38" s="89">
        <v>345.14</v>
      </c>
      <c r="I38" s="89">
        <v>306.02999999999997</v>
      </c>
      <c r="J38" s="89">
        <v>255.35</v>
      </c>
      <c r="K38" s="89">
        <v>231</v>
      </c>
      <c r="L38" s="89">
        <v>225.05</v>
      </c>
      <c r="M38" s="89">
        <v>234.78</v>
      </c>
      <c r="N38" s="89">
        <v>243.3</v>
      </c>
    </row>
    <row r="39" spans="1:15">
      <c r="A39" t="s">
        <v>173</v>
      </c>
      <c r="B39" t="s">
        <v>139</v>
      </c>
      <c r="C39" s="89">
        <v>248.75</v>
      </c>
      <c r="D39" s="89">
        <v>238.13</v>
      </c>
      <c r="E39" s="89">
        <v>216.5</v>
      </c>
      <c r="F39" s="89">
        <v>207.5</v>
      </c>
      <c r="G39" s="89">
        <v>242.5</v>
      </c>
      <c r="H39" s="89">
        <v>284</v>
      </c>
      <c r="I39" s="89">
        <v>280</v>
      </c>
      <c r="J39" s="89">
        <v>280</v>
      </c>
      <c r="K39" s="89">
        <v>285</v>
      </c>
      <c r="L39" s="89">
        <v>241.88</v>
      </c>
      <c r="M39" s="89">
        <v>221</v>
      </c>
      <c r="N39" s="89">
        <v>217.5</v>
      </c>
    </row>
    <row r="40" spans="1:15">
      <c r="A40" t="s">
        <v>174</v>
      </c>
      <c r="B40" t="s">
        <v>139</v>
      </c>
      <c r="C40" s="89">
        <v>195</v>
      </c>
      <c r="D40" s="89">
        <v>197.5</v>
      </c>
      <c r="E40" s="89">
        <v>195</v>
      </c>
      <c r="F40" s="89">
        <v>218.13</v>
      </c>
      <c r="G40" s="89">
        <v>301.5</v>
      </c>
      <c r="H40" s="89">
        <v>375.63</v>
      </c>
      <c r="I40" s="89">
        <v>364.38</v>
      </c>
      <c r="J40" s="89">
        <v>335</v>
      </c>
      <c r="K40" s="89">
        <v>316.25</v>
      </c>
      <c r="L40" s="89">
        <v>305.625</v>
      </c>
      <c r="M40" s="89">
        <v>296</v>
      </c>
      <c r="N40" s="89">
        <v>290</v>
      </c>
    </row>
    <row r="41" spans="1:15">
      <c r="A41" t="s">
        <v>175</v>
      </c>
      <c r="B41" t="s">
        <v>139</v>
      </c>
      <c r="C41">
        <v>279.56</v>
      </c>
      <c r="D41">
        <v>273.61</v>
      </c>
      <c r="E41">
        <v>276.22000000000003</v>
      </c>
      <c r="F41">
        <v>303.81</v>
      </c>
      <c r="G41">
        <v>376.35</v>
      </c>
      <c r="H41">
        <v>408.57</v>
      </c>
      <c r="I41">
        <v>371.49</v>
      </c>
      <c r="J41">
        <v>340.8</v>
      </c>
      <c r="K41">
        <v>337.95</v>
      </c>
      <c r="L41">
        <v>323.27</v>
      </c>
      <c r="M41">
        <v>322.41000000000003</v>
      </c>
      <c r="N41">
        <v>321.02</v>
      </c>
    </row>
    <row r="42" spans="1:15">
      <c r="A42" t="s">
        <v>176</v>
      </c>
      <c r="B42" t="s">
        <v>139</v>
      </c>
      <c r="C42" s="89">
        <v>156.88</v>
      </c>
      <c r="D42" s="89">
        <v>131.88</v>
      </c>
      <c r="E42" s="89">
        <v>120</v>
      </c>
      <c r="F42" s="89">
        <v>109.38</v>
      </c>
      <c r="G42" s="89">
        <v>149.5</v>
      </c>
      <c r="H42" s="89">
        <v>165.63</v>
      </c>
      <c r="I42" s="89">
        <v>151.88</v>
      </c>
      <c r="J42" s="89">
        <v>141</v>
      </c>
      <c r="K42" s="89">
        <v>148.75</v>
      </c>
      <c r="L42" s="89">
        <v>148.75</v>
      </c>
      <c r="M42" s="89">
        <v>140.5</v>
      </c>
      <c r="N42" s="89">
        <v>145</v>
      </c>
    </row>
    <row r="43" spans="1:15">
      <c r="A43" s="24" t="s">
        <v>177</v>
      </c>
    </row>
    <row r="44" spans="1:15">
      <c r="A44" s="24" t="s">
        <v>178</v>
      </c>
    </row>
    <row r="45" spans="1:15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</row>
    <row r="46" spans="1:15">
      <c r="A46" s="24" t="s">
        <v>181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5">
      <c r="A47" t="s">
        <v>182</v>
      </c>
      <c r="B47" t="s">
        <v>180</v>
      </c>
      <c r="C47" s="75">
        <v>317</v>
      </c>
      <c r="D47" s="75">
        <v>319</v>
      </c>
      <c r="E47" s="75">
        <v>318.7</v>
      </c>
      <c r="F47" s="75">
        <v>320.10000000000002</v>
      </c>
      <c r="G47" s="75">
        <v>318</v>
      </c>
      <c r="H47" s="75">
        <v>323.2</v>
      </c>
      <c r="I47" s="75">
        <v>331.7</v>
      </c>
      <c r="J47" s="75">
        <v>335.5</v>
      </c>
      <c r="K47" s="75">
        <v>332.2</v>
      </c>
      <c r="L47" s="75">
        <v>332.7</v>
      </c>
      <c r="M47" s="75">
        <v>323.8</v>
      </c>
      <c r="N47" s="75">
        <v>317.60000000000002</v>
      </c>
    </row>
    <row r="48" spans="1:15">
      <c r="A48" t="s">
        <v>183</v>
      </c>
      <c r="B48" t="s">
        <v>180</v>
      </c>
      <c r="C48" s="75">
        <v>234.8</v>
      </c>
      <c r="D48" s="75">
        <v>237.6</v>
      </c>
      <c r="E48" s="75">
        <v>237.4</v>
      </c>
      <c r="F48" s="75">
        <v>239.6</v>
      </c>
      <c r="G48" s="75">
        <v>239.8</v>
      </c>
      <c r="H48" s="75">
        <v>244.4</v>
      </c>
      <c r="I48" s="75">
        <v>243.7</v>
      </c>
      <c r="J48" s="75">
        <v>244.7</v>
      </c>
      <c r="K48" s="75">
        <v>244</v>
      </c>
      <c r="L48" s="75">
        <v>246.4</v>
      </c>
      <c r="M48" s="75">
        <v>246.2</v>
      </c>
      <c r="N48" s="75">
        <v>249</v>
      </c>
    </row>
    <row r="49" spans="1:14">
      <c r="A49" t="s">
        <v>184</v>
      </c>
      <c r="B49" t="s">
        <v>180</v>
      </c>
      <c r="C49" s="75">
        <v>183.1</v>
      </c>
      <c r="D49" s="75">
        <v>195.8</v>
      </c>
      <c r="E49" s="75">
        <v>205.5</v>
      </c>
      <c r="F49" s="75">
        <v>212.6</v>
      </c>
      <c r="G49" s="75">
        <v>212.6</v>
      </c>
      <c r="H49" s="75">
        <v>212.6</v>
      </c>
      <c r="I49" s="75">
        <v>204.8</v>
      </c>
      <c r="J49" s="75">
        <v>204.7</v>
      </c>
      <c r="K49" s="75">
        <v>206.4</v>
      </c>
      <c r="L49" s="75">
        <v>214.3</v>
      </c>
      <c r="M49" s="75">
        <v>222.1</v>
      </c>
      <c r="N49" s="75">
        <v>234</v>
      </c>
    </row>
    <row r="50" spans="1:14">
      <c r="A50" s="14" t="s">
        <v>185</v>
      </c>
      <c r="B50" s="14" t="s">
        <v>186</v>
      </c>
      <c r="C50" s="93">
        <v>135.80000000000001</v>
      </c>
      <c r="D50" s="93">
        <v>135.80000000000001</v>
      </c>
      <c r="E50" s="93">
        <v>135.80000000000001</v>
      </c>
      <c r="F50" s="93">
        <v>135.80000000000001</v>
      </c>
      <c r="G50" s="93">
        <v>135.80000000000001</v>
      </c>
      <c r="H50" s="93">
        <v>135.80000000000001</v>
      </c>
      <c r="I50" s="93">
        <v>135.80000000000001</v>
      </c>
      <c r="J50" s="93">
        <v>135.80000000000001</v>
      </c>
      <c r="K50" s="93">
        <v>135.80000000000001</v>
      </c>
      <c r="L50" s="93">
        <v>135.80000000000001</v>
      </c>
      <c r="M50" s="93">
        <v>135.80000000000001</v>
      </c>
      <c r="N50" s="93">
        <v>135.80000000000001</v>
      </c>
    </row>
    <row r="51" spans="1:14">
      <c r="A51" s="52" t="s">
        <v>187</v>
      </c>
      <c r="N51" s="96"/>
    </row>
    <row r="52" spans="1:14">
      <c r="A52" s="52" t="s">
        <v>188</v>
      </c>
      <c r="M52" s="94"/>
    </row>
    <row r="53" spans="1:14" ht="10.199999999999999" customHeight="1">
      <c r="A53" s="52" t="s">
        <v>191</v>
      </c>
      <c r="K53" s="95"/>
      <c r="M53" s="54"/>
    </row>
    <row r="54" spans="1:14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1BA8-5C5A-4CB6-B95F-525101B48476}">
  <sheetPr>
    <pageSetUpPr fitToPage="1"/>
  </sheetPr>
  <dimension ref="A1:AN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0.199999999999999"/>
  <cols>
    <col min="1" max="1" width="54.140625" customWidth="1"/>
    <col min="2" max="2" width="19.42578125" bestFit="1" customWidth="1"/>
    <col min="3" max="14" width="9.7109375" customWidth="1"/>
  </cols>
  <sheetData>
    <row r="1" spans="1:40">
      <c r="A1" s="58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40">
      <c r="C2" s="87"/>
      <c r="D2" s="87"/>
      <c r="E2" s="87"/>
      <c r="F2" s="87"/>
      <c r="G2" s="87"/>
      <c r="H2" s="88">
        <v>2017</v>
      </c>
      <c r="I2" s="87"/>
      <c r="J2" s="87"/>
      <c r="K2" s="87"/>
      <c r="L2" s="87"/>
      <c r="M2" s="87"/>
      <c r="N2" s="62"/>
    </row>
    <row r="3" spans="1:40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40">
      <c r="A4" s="24" t="s">
        <v>134</v>
      </c>
    </row>
    <row r="5" spans="1:40">
      <c r="A5" s="24" t="s">
        <v>135</v>
      </c>
    </row>
    <row r="6" spans="1:40">
      <c r="A6" t="s">
        <v>136</v>
      </c>
      <c r="B6" t="s">
        <v>137</v>
      </c>
      <c r="C6" s="89">
        <v>17.3</v>
      </c>
      <c r="D6" s="89">
        <v>17.399999999999999</v>
      </c>
      <c r="E6" s="89">
        <v>17.600000000000001</v>
      </c>
      <c r="F6" s="89">
        <v>18</v>
      </c>
      <c r="G6" s="90">
        <v>16.8</v>
      </c>
      <c r="H6" s="89">
        <v>17.399999999999999</v>
      </c>
      <c r="I6" s="89">
        <v>17.8</v>
      </c>
      <c r="J6" s="89">
        <v>17.7</v>
      </c>
      <c r="K6" s="89">
        <v>17.3</v>
      </c>
      <c r="L6" s="89">
        <v>16.7</v>
      </c>
      <c r="M6" s="89">
        <v>17.2</v>
      </c>
      <c r="N6" s="89">
        <v>16.7</v>
      </c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1:40">
      <c r="A7" t="s">
        <v>138</v>
      </c>
      <c r="B7" t="s">
        <v>139</v>
      </c>
      <c r="C7" s="89">
        <v>199</v>
      </c>
      <c r="D7" s="89">
        <v>203</v>
      </c>
      <c r="E7" s="90" t="s">
        <v>66</v>
      </c>
      <c r="F7" s="90" t="s">
        <v>66</v>
      </c>
      <c r="G7" s="90" t="s">
        <v>66</v>
      </c>
      <c r="H7" s="90" t="s">
        <v>66</v>
      </c>
      <c r="I7" s="90" t="s">
        <v>66</v>
      </c>
      <c r="J7" s="89">
        <v>127</v>
      </c>
      <c r="K7" s="89">
        <v>127</v>
      </c>
      <c r="L7" s="89">
        <v>141</v>
      </c>
      <c r="M7" s="89">
        <v>144</v>
      </c>
      <c r="N7" s="89">
        <v>143</v>
      </c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>
      <c r="A8" t="s">
        <v>140</v>
      </c>
      <c r="B8" t="s">
        <v>141</v>
      </c>
      <c r="C8" s="89">
        <v>8.26</v>
      </c>
      <c r="D8" s="89">
        <v>7.86</v>
      </c>
      <c r="E8" s="89">
        <v>8.34</v>
      </c>
      <c r="F8" s="89">
        <v>8.0299999999999994</v>
      </c>
      <c r="G8" s="89">
        <v>8.9600000000000009</v>
      </c>
      <c r="H8" s="89">
        <v>8.52</v>
      </c>
      <c r="I8" s="89">
        <v>8.4</v>
      </c>
      <c r="J8" s="89">
        <v>9.2100000000000009</v>
      </c>
      <c r="K8" s="89">
        <v>9.56</v>
      </c>
      <c r="L8" s="89">
        <v>9.23</v>
      </c>
      <c r="M8" s="89">
        <v>9.2100000000000009</v>
      </c>
      <c r="N8" s="89">
        <v>9.36</v>
      </c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</row>
    <row r="9" spans="1:40">
      <c r="A9" t="s">
        <v>142</v>
      </c>
      <c r="B9" t="s">
        <v>64</v>
      </c>
      <c r="C9" s="89">
        <v>19.8</v>
      </c>
      <c r="D9" s="89">
        <v>20.100000000000001</v>
      </c>
      <c r="E9" s="89">
        <v>20.599999999999998</v>
      </c>
      <c r="F9" s="89">
        <v>19.8</v>
      </c>
      <c r="G9" s="89">
        <v>19.400000000000002</v>
      </c>
      <c r="H9" s="89">
        <v>19.7</v>
      </c>
      <c r="I9" s="89">
        <v>20.5</v>
      </c>
      <c r="J9" s="89">
        <v>19.7</v>
      </c>
      <c r="K9" s="89">
        <v>23</v>
      </c>
      <c r="L9" s="89">
        <v>23.200000000000003</v>
      </c>
      <c r="M9" s="89">
        <v>22.7</v>
      </c>
      <c r="N9" s="89">
        <v>23</v>
      </c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</row>
    <row r="10" spans="1:40">
      <c r="A10" t="s">
        <v>143</v>
      </c>
      <c r="B10" t="s">
        <v>141</v>
      </c>
      <c r="C10" s="89">
        <v>9.7100000000000009</v>
      </c>
      <c r="D10" s="89">
        <v>9.86</v>
      </c>
      <c r="E10" s="89">
        <v>9.69</v>
      </c>
      <c r="F10" s="89">
        <v>9.33</v>
      </c>
      <c r="G10" s="89">
        <v>9.2899999999999991</v>
      </c>
      <c r="H10" s="89">
        <v>9.1</v>
      </c>
      <c r="I10" s="89">
        <v>9.42</v>
      </c>
      <c r="J10" s="89">
        <v>9.24</v>
      </c>
      <c r="K10" s="89">
        <v>9.35</v>
      </c>
      <c r="L10" s="89">
        <v>9.18</v>
      </c>
      <c r="M10" s="89">
        <v>9.2200000000000006</v>
      </c>
      <c r="N10" s="89">
        <v>9.3000000000000007</v>
      </c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0">
      <c r="A11" t="s">
        <v>144</v>
      </c>
      <c r="B11" t="s">
        <v>137</v>
      </c>
      <c r="C11" s="89">
        <v>17.2</v>
      </c>
      <c r="D11" s="89">
        <v>17.600000000000001</v>
      </c>
      <c r="E11" s="89">
        <v>17.399999999999999</v>
      </c>
      <c r="F11" s="89">
        <v>17.899999999999999</v>
      </c>
      <c r="G11" s="89">
        <v>17.3</v>
      </c>
      <c r="H11" s="89">
        <v>17.600000000000001</v>
      </c>
      <c r="I11" s="89">
        <v>17.899999999999999</v>
      </c>
      <c r="J11" s="89">
        <v>19.100000000000001</v>
      </c>
      <c r="K11" s="89">
        <v>17.399999999999999</v>
      </c>
      <c r="L11" s="89">
        <v>16.8</v>
      </c>
      <c r="M11" s="89">
        <v>16.600000000000001</v>
      </c>
      <c r="N11" s="89">
        <v>17</v>
      </c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</row>
    <row r="12" spans="1:40">
      <c r="A12" t="s">
        <v>145</v>
      </c>
      <c r="B12" t="s">
        <v>137</v>
      </c>
      <c r="C12" s="89">
        <v>17.100000000000001</v>
      </c>
      <c r="D12" s="89">
        <v>17.3</v>
      </c>
      <c r="E12" s="89">
        <v>16.8</v>
      </c>
      <c r="F12" s="89">
        <v>17.3</v>
      </c>
      <c r="G12" s="89">
        <v>16.100000000000001</v>
      </c>
      <c r="H12" s="89">
        <v>17.100000000000001</v>
      </c>
      <c r="I12" s="89">
        <v>17.7</v>
      </c>
      <c r="J12" s="89">
        <v>18.5</v>
      </c>
      <c r="K12" s="89">
        <v>17.2</v>
      </c>
      <c r="L12" s="89">
        <v>16.5</v>
      </c>
      <c r="M12" s="89">
        <v>16.100000000000001</v>
      </c>
      <c r="N12" s="89">
        <v>16.7</v>
      </c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</row>
    <row r="13" spans="1:40">
      <c r="A13" t="s">
        <v>146</v>
      </c>
      <c r="B13" t="s">
        <v>137</v>
      </c>
      <c r="C13" s="89">
        <v>18.899999999999999</v>
      </c>
      <c r="D13" s="89">
        <v>20.6</v>
      </c>
      <c r="E13" s="89">
        <v>21.4</v>
      </c>
      <c r="F13" s="89">
        <v>22.6</v>
      </c>
      <c r="G13" s="89">
        <v>23.3</v>
      </c>
      <c r="H13" s="89">
        <v>20.9</v>
      </c>
      <c r="I13" s="89">
        <v>19.8</v>
      </c>
      <c r="J13" s="89">
        <v>23.1</v>
      </c>
      <c r="K13" s="90">
        <v>21.7</v>
      </c>
      <c r="L13" s="90">
        <v>22.1</v>
      </c>
      <c r="M13" s="90">
        <v>20.5</v>
      </c>
      <c r="N13" s="90">
        <v>20</v>
      </c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</row>
    <row r="14" spans="1:40">
      <c r="A14" s="24" t="s">
        <v>147</v>
      </c>
    </row>
    <row r="15" spans="1:40">
      <c r="A15" t="s">
        <v>148</v>
      </c>
      <c r="B15" t="s">
        <v>137</v>
      </c>
      <c r="C15" s="89">
        <v>17.14</v>
      </c>
      <c r="D15" s="89">
        <v>17.34</v>
      </c>
      <c r="E15" s="89">
        <v>16.559999999999999</v>
      </c>
      <c r="F15" s="89">
        <v>17</v>
      </c>
      <c r="G15" s="89">
        <v>17.47</v>
      </c>
      <c r="H15" s="89">
        <v>17.690000000000001</v>
      </c>
      <c r="I15" s="89">
        <v>18.54</v>
      </c>
      <c r="J15" s="89">
        <v>17.559999999999999</v>
      </c>
      <c r="K15" s="89">
        <v>17.41</v>
      </c>
      <c r="L15" s="89">
        <v>17.48</v>
      </c>
      <c r="M15" s="89">
        <v>17.71</v>
      </c>
      <c r="N15" s="89">
        <v>17.27</v>
      </c>
    </row>
    <row r="16" spans="1:40">
      <c r="A16" t="s">
        <v>149</v>
      </c>
      <c r="B16" t="s">
        <v>139</v>
      </c>
      <c r="C16" s="89">
        <v>199.2</v>
      </c>
      <c r="D16" s="89">
        <v>194.5</v>
      </c>
      <c r="E16" s="89">
        <v>180.75</v>
      </c>
      <c r="F16" s="89">
        <v>178</v>
      </c>
      <c r="G16" s="89">
        <v>178.8</v>
      </c>
      <c r="H16" s="89">
        <v>194.75</v>
      </c>
      <c r="I16" s="89">
        <v>201.67</v>
      </c>
      <c r="J16" s="89">
        <v>198</v>
      </c>
      <c r="K16" s="89">
        <v>221.25</v>
      </c>
      <c r="L16" s="89">
        <v>154</v>
      </c>
      <c r="M16" s="89">
        <v>136.25</v>
      </c>
      <c r="N16" s="89">
        <v>144.33000000000001</v>
      </c>
    </row>
    <row r="17" spans="1:14">
      <c r="A17" t="s">
        <v>150</v>
      </c>
      <c r="B17" t="s">
        <v>141</v>
      </c>
      <c r="C17" s="89">
        <v>9.5</v>
      </c>
      <c r="D17" s="89">
        <v>9.5</v>
      </c>
      <c r="E17" s="89">
        <v>9.66</v>
      </c>
      <c r="F17" s="89">
        <v>9.25</v>
      </c>
      <c r="G17" s="89">
        <v>9.2799999999999994</v>
      </c>
      <c r="H17" s="89">
        <v>9.25</v>
      </c>
      <c r="I17" s="89">
        <v>9.31</v>
      </c>
      <c r="J17" s="89">
        <v>9.99</v>
      </c>
      <c r="K17" s="89">
        <v>10.52</v>
      </c>
      <c r="L17" s="89">
        <v>10.55</v>
      </c>
      <c r="M17" s="89">
        <v>10.3</v>
      </c>
      <c r="N17" s="89">
        <v>10.3</v>
      </c>
    </row>
    <row r="18" spans="1:14">
      <c r="A18" t="s">
        <v>151</v>
      </c>
      <c r="B18" t="s">
        <v>141</v>
      </c>
      <c r="C18" s="89">
        <v>10.09</v>
      </c>
      <c r="D18" s="89">
        <v>10.06</v>
      </c>
      <c r="E18" s="89">
        <v>9.6300000000000008</v>
      </c>
      <c r="F18" s="89">
        <v>9.1300000000000008</v>
      </c>
      <c r="G18" s="89">
        <v>9.24</v>
      </c>
      <c r="H18" s="89">
        <v>8.99</v>
      </c>
      <c r="I18" s="89">
        <v>9.66</v>
      </c>
      <c r="J18" s="89">
        <v>9.18</v>
      </c>
      <c r="K18" s="89">
        <v>9.34</v>
      </c>
      <c r="L18" s="89">
        <v>9.32</v>
      </c>
      <c r="M18" s="89">
        <v>9.42</v>
      </c>
      <c r="N18" s="89">
        <v>9.3800000000000008</v>
      </c>
    </row>
    <row r="19" spans="1:14">
      <c r="A19" t="s">
        <v>152</v>
      </c>
      <c r="B19" t="s">
        <v>141</v>
      </c>
      <c r="C19" s="89">
        <v>10.74</v>
      </c>
      <c r="D19" s="89">
        <v>10.7</v>
      </c>
      <c r="E19" s="89">
        <v>10.29</v>
      </c>
      <c r="F19" s="89">
        <v>9.73</v>
      </c>
      <c r="G19" s="89">
        <v>9.94</v>
      </c>
      <c r="H19" s="89">
        <v>9.58</v>
      </c>
      <c r="I19" s="89">
        <v>10.32</v>
      </c>
      <c r="J19" s="89">
        <v>9.9499999999999993</v>
      </c>
      <c r="K19" s="89">
        <v>10.09</v>
      </c>
      <c r="L19" s="89">
        <v>10.050000000000001</v>
      </c>
      <c r="M19" s="89">
        <v>10.06</v>
      </c>
      <c r="N19" s="89">
        <v>9.9600000000000009</v>
      </c>
    </row>
    <row r="20" spans="1:14">
      <c r="A20" t="s">
        <v>153</v>
      </c>
      <c r="B20" t="s">
        <v>137</v>
      </c>
      <c r="C20" s="89">
        <v>15.09</v>
      </c>
      <c r="D20" s="89">
        <v>15.16</v>
      </c>
      <c r="E20" s="89">
        <v>14.9</v>
      </c>
      <c r="F20" s="89">
        <v>14.9</v>
      </c>
      <c r="G20" s="89">
        <v>15.26</v>
      </c>
      <c r="H20" s="89">
        <v>15.6</v>
      </c>
      <c r="I20" s="89">
        <v>17.16</v>
      </c>
      <c r="J20" s="89">
        <v>17.510000000000002</v>
      </c>
      <c r="K20">
        <v>16.98</v>
      </c>
      <c r="L20">
        <v>16.82</v>
      </c>
      <c r="M20">
        <v>17.37</v>
      </c>
      <c r="N20">
        <v>17.43</v>
      </c>
    </row>
    <row r="21" spans="1:14">
      <c r="A21" s="24" t="s">
        <v>154</v>
      </c>
    </row>
    <row r="22" spans="1:14">
      <c r="A22" s="24" t="s">
        <v>155</v>
      </c>
    </row>
    <row r="23" spans="1:14">
      <c r="A23" t="s">
        <v>156</v>
      </c>
      <c r="B23" t="s">
        <v>64</v>
      </c>
      <c r="C23" s="89">
        <v>38.6875</v>
      </c>
      <c r="D23" s="89">
        <v>37.25</v>
      </c>
      <c r="E23" s="89">
        <v>37.299999999999997</v>
      </c>
      <c r="F23" s="89">
        <v>36.125</v>
      </c>
      <c r="G23" s="89">
        <v>37.0625</v>
      </c>
      <c r="H23" s="89">
        <v>37.85</v>
      </c>
      <c r="I23" s="89">
        <v>39.75</v>
      </c>
      <c r="J23" s="89">
        <v>41.1875</v>
      </c>
      <c r="K23" s="89">
        <v>41.15</v>
      </c>
      <c r="L23" s="89">
        <v>39.0625</v>
      </c>
      <c r="M23" s="89">
        <v>39.6875</v>
      </c>
      <c r="N23" s="89">
        <v>38.65</v>
      </c>
    </row>
    <row r="24" spans="1:14">
      <c r="A24" t="s">
        <v>157</v>
      </c>
      <c r="B24" t="s">
        <v>64</v>
      </c>
      <c r="C24" s="89">
        <v>83.625</v>
      </c>
      <c r="D24" s="89">
        <v>90</v>
      </c>
      <c r="E24" s="89">
        <v>73.900000000000006</v>
      </c>
      <c r="F24" s="89">
        <v>82.8125</v>
      </c>
      <c r="G24" s="89">
        <v>84</v>
      </c>
      <c r="H24" s="89">
        <v>83.6</v>
      </c>
      <c r="I24" s="89">
        <v>81</v>
      </c>
      <c r="J24" s="89">
        <v>85.875</v>
      </c>
      <c r="K24" s="89">
        <v>86.625</v>
      </c>
      <c r="L24" s="89">
        <v>68.5</v>
      </c>
      <c r="M24" s="89">
        <v>72.25</v>
      </c>
      <c r="N24" s="89">
        <v>72.099999999999994</v>
      </c>
    </row>
    <row r="25" spans="1:14">
      <c r="A25" t="s">
        <v>158</v>
      </c>
      <c r="B25" t="s">
        <v>64</v>
      </c>
      <c r="C25" s="89">
        <v>37.885000000000005</v>
      </c>
      <c r="D25" s="89">
        <v>38.174999999999997</v>
      </c>
      <c r="E25" s="89">
        <v>37.894999999999996</v>
      </c>
      <c r="F25" s="89">
        <v>37.619999999999997</v>
      </c>
      <c r="G25" s="89">
        <v>37.71</v>
      </c>
      <c r="H25" s="89">
        <v>37.54</v>
      </c>
      <c r="I25" s="89">
        <v>37.685000000000002</v>
      </c>
      <c r="J25" s="89">
        <v>36.75</v>
      </c>
      <c r="K25" s="89">
        <v>36.474999999999994</v>
      </c>
      <c r="L25" s="89">
        <v>34.96</v>
      </c>
      <c r="M25">
        <v>34.620000000000005</v>
      </c>
      <c r="N25">
        <v>33.96</v>
      </c>
    </row>
    <row r="26" spans="1:14">
      <c r="A26" t="s">
        <v>159</v>
      </c>
      <c r="B26" t="s">
        <v>64</v>
      </c>
      <c r="C26" s="89">
        <v>26.5625</v>
      </c>
      <c r="D26" s="89">
        <v>27.236842105263158</v>
      </c>
      <c r="E26" s="89">
        <v>28.01</v>
      </c>
      <c r="F26" s="89">
        <v>27.29</v>
      </c>
      <c r="G26" s="89">
        <v>29.26</v>
      </c>
      <c r="H26" s="89">
        <v>29.97</v>
      </c>
      <c r="I26" s="89">
        <v>28.71</v>
      </c>
      <c r="J26" s="89">
        <v>28.43</v>
      </c>
      <c r="K26" s="89">
        <v>29.05</v>
      </c>
      <c r="L26" s="89">
        <v>27.07</v>
      </c>
      <c r="M26" s="89">
        <v>26.06</v>
      </c>
      <c r="N26" s="89">
        <v>24.2</v>
      </c>
    </row>
    <row r="27" spans="1:14">
      <c r="A27" t="s">
        <v>160</v>
      </c>
      <c r="B27" t="s">
        <v>64</v>
      </c>
      <c r="C27" s="89">
        <v>44.5625</v>
      </c>
      <c r="D27" s="89">
        <v>41.5</v>
      </c>
      <c r="E27" s="89">
        <v>39.450000000000003</v>
      </c>
      <c r="F27" s="89">
        <v>37.5625</v>
      </c>
      <c r="G27" s="89">
        <v>38.625</v>
      </c>
      <c r="H27" s="89">
        <v>38.6</v>
      </c>
      <c r="I27" s="89">
        <v>38.875</v>
      </c>
      <c r="J27" s="89">
        <v>36.375</v>
      </c>
      <c r="K27" s="89">
        <v>38.450000000000003</v>
      </c>
      <c r="L27" s="89">
        <v>37.0625</v>
      </c>
      <c r="M27" s="89">
        <v>37</v>
      </c>
      <c r="N27" s="89">
        <v>34.25</v>
      </c>
    </row>
    <row r="28" spans="1:14">
      <c r="A28" t="s">
        <v>161</v>
      </c>
      <c r="B28" t="s">
        <v>64</v>
      </c>
      <c r="C28" s="89">
        <v>30.1</v>
      </c>
      <c r="D28" s="91" t="s">
        <v>66</v>
      </c>
      <c r="E28" s="91" t="s">
        <v>66</v>
      </c>
      <c r="F28" s="91" t="s">
        <v>66</v>
      </c>
      <c r="G28" s="91" t="s">
        <v>66</v>
      </c>
      <c r="H28" s="90">
        <v>34.5</v>
      </c>
      <c r="I28" s="91" t="s">
        <v>66</v>
      </c>
      <c r="J28" s="91" t="s">
        <v>66</v>
      </c>
      <c r="K28" s="89">
        <v>35.75</v>
      </c>
      <c r="L28" s="89">
        <v>36</v>
      </c>
      <c r="M28" s="89">
        <v>38.17</v>
      </c>
      <c r="N28" s="89">
        <v>37</v>
      </c>
    </row>
    <row r="29" spans="1:14">
      <c r="A29" t="s">
        <v>162</v>
      </c>
      <c r="B29" t="s">
        <v>64</v>
      </c>
      <c r="C29" s="89">
        <v>37.75</v>
      </c>
      <c r="D29" s="89">
        <v>37.375</v>
      </c>
      <c r="E29" s="89">
        <v>35.9</v>
      </c>
      <c r="F29" s="89">
        <v>34.0625</v>
      </c>
      <c r="G29" s="89">
        <v>36.3125</v>
      </c>
      <c r="H29" s="89">
        <v>35.049999999999997</v>
      </c>
      <c r="I29" s="89">
        <v>35.1875</v>
      </c>
      <c r="J29" s="89">
        <v>35.0625</v>
      </c>
      <c r="K29" s="89">
        <v>36.4375</v>
      </c>
      <c r="L29" s="89">
        <v>36.1875</v>
      </c>
      <c r="M29" s="89">
        <v>35.4375</v>
      </c>
      <c r="N29" s="89">
        <v>33.25</v>
      </c>
    </row>
    <row r="30" spans="1:14">
      <c r="A30" t="s">
        <v>163</v>
      </c>
      <c r="B30" t="s">
        <v>64</v>
      </c>
      <c r="C30" s="89">
        <v>40.375</v>
      </c>
      <c r="D30" s="89">
        <v>39.5625</v>
      </c>
      <c r="E30" s="89">
        <v>38.5</v>
      </c>
      <c r="F30" s="89">
        <v>37.375</v>
      </c>
      <c r="G30" s="89">
        <v>39.0625</v>
      </c>
      <c r="H30" s="89">
        <v>38.299999999999997</v>
      </c>
      <c r="I30" s="89">
        <v>39</v>
      </c>
      <c r="J30" s="89">
        <v>39.625</v>
      </c>
      <c r="K30" s="89">
        <v>39.6875</v>
      </c>
      <c r="L30" s="89">
        <v>38.9375</v>
      </c>
      <c r="M30" s="89">
        <v>36.875</v>
      </c>
      <c r="N30" s="89">
        <v>45.75</v>
      </c>
    </row>
    <row r="31" spans="1:14">
      <c r="A31" t="s">
        <v>164</v>
      </c>
      <c r="B31" t="s">
        <v>64</v>
      </c>
      <c r="C31" s="89">
        <v>62.875</v>
      </c>
      <c r="D31" s="89">
        <v>63.125</v>
      </c>
      <c r="E31" s="89">
        <v>65.8</v>
      </c>
      <c r="F31" s="89">
        <v>69.6875</v>
      </c>
      <c r="G31" s="89">
        <v>70.75</v>
      </c>
      <c r="H31" s="89">
        <v>76.2</v>
      </c>
      <c r="I31" s="89">
        <v>75.75</v>
      </c>
      <c r="J31" s="89">
        <v>69.625</v>
      </c>
      <c r="K31" s="89">
        <v>66.599999999999994</v>
      </c>
      <c r="L31" s="89">
        <v>65.4375</v>
      </c>
      <c r="M31" s="89">
        <v>65</v>
      </c>
      <c r="N31" s="89">
        <v>65.2</v>
      </c>
    </row>
    <row r="32" spans="1:14">
      <c r="A32" t="s">
        <v>165</v>
      </c>
      <c r="B32" t="s">
        <v>64</v>
      </c>
      <c r="C32" s="89">
        <v>33.58</v>
      </c>
      <c r="D32" s="89">
        <v>32</v>
      </c>
      <c r="E32" s="89">
        <v>30.86</v>
      </c>
      <c r="F32" s="89">
        <v>29.57</v>
      </c>
      <c r="G32" s="89">
        <v>30.6</v>
      </c>
      <c r="H32" s="89">
        <v>30.74</v>
      </c>
      <c r="I32" s="89">
        <v>32.82</v>
      </c>
      <c r="J32" s="89">
        <v>33.17</v>
      </c>
      <c r="K32" s="89">
        <v>33.28</v>
      </c>
      <c r="L32" s="89">
        <v>32.35</v>
      </c>
      <c r="M32">
        <v>33.43</v>
      </c>
      <c r="N32">
        <v>32.270000000000003</v>
      </c>
    </row>
    <row r="33" spans="1:15">
      <c r="A33" t="s">
        <v>166</v>
      </c>
      <c r="B33" t="s">
        <v>64</v>
      </c>
      <c r="C33" s="89">
        <v>56</v>
      </c>
      <c r="D33" s="89">
        <v>55</v>
      </c>
      <c r="E33" s="89">
        <v>52</v>
      </c>
      <c r="F33" s="89">
        <v>51</v>
      </c>
      <c r="G33" s="89">
        <v>50.5</v>
      </c>
      <c r="H33" s="89">
        <v>50.8</v>
      </c>
      <c r="I33" s="89">
        <v>51.25</v>
      </c>
      <c r="J33" s="89">
        <v>52.75</v>
      </c>
      <c r="K33" s="89">
        <v>55.2</v>
      </c>
      <c r="L33" s="89">
        <v>56</v>
      </c>
      <c r="M33" s="89">
        <v>55.5</v>
      </c>
      <c r="N33" s="89">
        <v>54.8</v>
      </c>
    </row>
    <row r="34" spans="1:15">
      <c r="A34" t="s">
        <v>167</v>
      </c>
      <c r="B34" t="s">
        <v>64</v>
      </c>
      <c r="C34" s="89">
        <v>34</v>
      </c>
      <c r="D34" s="89">
        <v>34.5</v>
      </c>
      <c r="E34" s="89">
        <v>33.799999999999997</v>
      </c>
      <c r="F34" s="89">
        <v>33.5</v>
      </c>
      <c r="G34" s="89">
        <v>35.909999999999997</v>
      </c>
      <c r="H34" s="89">
        <v>36.6</v>
      </c>
      <c r="I34" s="89">
        <v>36.89</v>
      </c>
      <c r="J34" s="89">
        <v>35.78</v>
      </c>
      <c r="K34" s="89">
        <v>35.08</v>
      </c>
      <c r="L34" s="89">
        <v>32.06</v>
      </c>
      <c r="M34" s="89">
        <v>33.44</v>
      </c>
      <c r="N34" s="89">
        <v>31.63</v>
      </c>
    </row>
    <row r="35" spans="1:15">
      <c r="A35" s="52" t="s">
        <v>168</v>
      </c>
      <c r="B35" t="s">
        <v>64</v>
      </c>
      <c r="C35" s="89">
        <v>23.28</v>
      </c>
      <c r="D35" s="89">
        <v>23.53</v>
      </c>
      <c r="E35" s="89">
        <v>24</v>
      </c>
      <c r="F35" s="89">
        <v>24.69</v>
      </c>
      <c r="G35" s="89">
        <v>25.93</v>
      </c>
      <c r="H35" s="89">
        <v>27.72</v>
      </c>
      <c r="I35" s="89">
        <v>27.78</v>
      </c>
      <c r="J35" s="89">
        <v>28.05</v>
      </c>
      <c r="K35" s="89">
        <v>28.16</v>
      </c>
      <c r="L35" s="89">
        <v>25</v>
      </c>
      <c r="M35" s="89">
        <v>23.63</v>
      </c>
      <c r="N35" s="89">
        <v>19.170000000000002</v>
      </c>
      <c r="O35" s="90"/>
    </row>
    <row r="36" spans="1:15">
      <c r="A36" s="52" t="s">
        <v>169</v>
      </c>
      <c r="B36" s="52" t="s">
        <v>170</v>
      </c>
      <c r="C36" s="89">
        <v>3.15</v>
      </c>
      <c r="D36" s="89">
        <v>3.06</v>
      </c>
      <c r="E36" s="89">
        <v>3.08</v>
      </c>
      <c r="F36" s="89">
        <v>3.07</v>
      </c>
      <c r="G36" s="89">
        <v>3.21</v>
      </c>
      <c r="H36" s="89">
        <v>3.14</v>
      </c>
      <c r="I36" s="89">
        <v>3.24</v>
      </c>
      <c r="J36" s="89">
        <v>3.25</v>
      </c>
      <c r="K36" s="89">
        <v>3.26</v>
      </c>
      <c r="L36" s="89">
        <v>3.18</v>
      </c>
      <c r="M36" s="89">
        <v>3.23</v>
      </c>
      <c r="N36" s="89">
        <v>3.1</v>
      </c>
      <c r="O36" s="90"/>
    </row>
    <row r="37" spans="1:15">
      <c r="A37" s="24" t="s">
        <v>171</v>
      </c>
    </row>
    <row r="38" spans="1:15">
      <c r="A38" t="s">
        <v>172</v>
      </c>
      <c r="B38" t="s">
        <v>139</v>
      </c>
      <c r="C38" s="89">
        <v>267.41000000000003</v>
      </c>
      <c r="D38" s="89">
        <v>276.89999999999998</v>
      </c>
      <c r="E38" s="89">
        <v>276.33</v>
      </c>
      <c r="F38" s="89">
        <v>270.66000000000003</v>
      </c>
      <c r="G38" s="89">
        <v>279.64</v>
      </c>
      <c r="H38" s="89">
        <v>281.66000000000003</v>
      </c>
      <c r="I38" s="89">
        <v>307.73</v>
      </c>
      <c r="J38" s="89">
        <v>289.45</v>
      </c>
      <c r="K38" s="89">
        <v>262.33</v>
      </c>
      <c r="L38" s="89">
        <v>257.73</v>
      </c>
      <c r="M38" s="89">
        <v>255.74</v>
      </c>
      <c r="N38" s="89">
        <v>266.52999999999997</v>
      </c>
    </row>
    <row r="39" spans="1:15">
      <c r="A39" t="s">
        <v>173</v>
      </c>
      <c r="B39" t="s">
        <v>139</v>
      </c>
      <c r="C39" s="89">
        <v>223.5</v>
      </c>
      <c r="D39" s="89">
        <v>221.88</v>
      </c>
      <c r="E39" s="89">
        <v>210.63</v>
      </c>
      <c r="F39" s="89">
        <v>195</v>
      </c>
      <c r="G39" s="89">
        <v>179.5</v>
      </c>
      <c r="H39" s="89">
        <v>179.38</v>
      </c>
      <c r="I39" s="89">
        <v>200.83</v>
      </c>
      <c r="J39" s="89">
        <v>198.5</v>
      </c>
      <c r="K39" s="89">
        <v>213.75</v>
      </c>
      <c r="L39" s="89">
        <v>229</v>
      </c>
      <c r="M39" s="89">
        <v>228.75</v>
      </c>
      <c r="N39" s="89">
        <v>232.5</v>
      </c>
    </row>
    <row r="40" spans="1:15">
      <c r="A40" t="s">
        <v>174</v>
      </c>
      <c r="B40" t="s">
        <v>139</v>
      </c>
      <c r="C40" s="89">
        <v>364.38</v>
      </c>
      <c r="D40" s="89">
        <v>335</v>
      </c>
      <c r="E40" s="89">
        <v>316.25</v>
      </c>
      <c r="F40" s="89">
        <v>305.625</v>
      </c>
      <c r="G40" s="89">
        <v>296</v>
      </c>
      <c r="H40" s="89">
        <v>290</v>
      </c>
      <c r="I40" s="89">
        <v>297</v>
      </c>
      <c r="J40" s="89">
        <v>299.38</v>
      </c>
      <c r="K40" s="89">
        <v>297.5</v>
      </c>
      <c r="L40" s="89">
        <v>291.25</v>
      </c>
      <c r="M40" s="89">
        <v>290</v>
      </c>
      <c r="N40" s="89">
        <v>282.63</v>
      </c>
    </row>
    <row r="41" spans="1:15">
      <c r="A41" t="s">
        <v>175</v>
      </c>
      <c r="B41" t="s">
        <v>139</v>
      </c>
      <c r="C41">
        <v>332.34</v>
      </c>
      <c r="D41">
        <v>334.42</v>
      </c>
      <c r="E41">
        <v>320.33999999999997</v>
      </c>
      <c r="F41">
        <v>305.67</v>
      </c>
      <c r="G41">
        <v>307.63</v>
      </c>
      <c r="H41">
        <v>300.72000000000003</v>
      </c>
      <c r="I41">
        <v>326.04000000000002</v>
      </c>
      <c r="J41">
        <v>301.05</v>
      </c>
      <c r="K41" s="89">
        <v>307.7</v>
      </c>
      <c r="L41">
        <v>315.23</v>
      </c>
      <c r="M41">
        <v>313.52</v>
      </c>
      <c r="N41">
        <v>319.22000000000003</v>
      </c>
    </row>
    <row r="42" spans="1:15">
      <c r="A42" t="s">
        <v>176</v>
      </c>
      <c r="B42" t="s">
        <v>139</v>
      </c>
      <c r="C42" s="89">
        <v>159</v>
      </c>
      <c r="D42" s="89">
        <v>161.88</v>
      </c>
      <c r="E42" s="89">
        <v>155</v>
      </c>
      <c r="F42" s="89">
        <v>147.5</v>
      </c>
      <c r="G42" s="89">
        <v>144</v>
      </c>
      <c r="H42" s="89">
        <v>140</v>
      </c>
      <c r="I42" s="89">
        <v>130.63</v>
      </c>
      <c r="J42" s="89">
        <v>134.5</v>
      </c>
      <c r="K42" s="89">
        <v>134.38</v>
      </c>
      <c r="L42" s="89">
        <v>153</v>
      </c>
      <c r="M42" s="89">
        <v>165</v>
      </c>
      <c r="N42" s="89">
        <v>185</v>
      </c>
    </row>
    <row r="43" spans="1:15">
      <c r="A43" s="24" t="s">
        <v>177</v>
      </c>
    </row>
    <row r="44" spans="1:15">
      <c r="A44" s="24" t="s">
        <v>178</v>
      </c>
    </row>
    <row r="45" spans="1:15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</row>
    <row r="46" spans="1:15">
      <c r="A46" s="24" t="s">
        <v>181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5">
      <c r="A47" t="s">
        <v>182</v>
      </c>
      <c r="B47" t="s">
        <v>180</v>
      </c>
      <c r="C47" s="75">
        <v>318</v>
      </c>
      <c r="D47" s="75">
        <v>318.10000000000002</v>
      </c>
      <c r="E47" s="75">
        <v>318.2</v>
      </c>
      <c r="F47" s="75">
        <v>318.5</v>
      </c>
      <c r="G47" s="75">
        <v>316.2</v>
      </c>
      <c r="H47" s="75">
        <v>322.8</v>
      </c>
      <c r="I47" s="75">
        <v>318.10000000000002</v>
      </c>
      <c r="J47" s="75">
        <v>317.3</v>
      </c>
      <c r="K47" s="75">
        <v>320.8</v>
      </c>
      <c r="L47" s="75">
        <v>311.60000000000002</v>
      </c>
      <c r="M47" s="75">
        <v>314.7</v>
      </c>
      <c r="N47" s="75">
        <v>317.2</v>
      </c>
    </row>
    <row r="48" spans="1:15">
      <c r="A48" t="s">
        <v>183</v>
      </c>
      <c r="B48" t="s">
        <v>180</v>
      </c>
      <c r="C48" s="75">
        <v>255.2</v>
      </c>
      <c r="D48" s="75">
        <v>252.9</v>
      </c>
      <c r="E48" s="75">
        <v>258.8</v>
      </c>
      <c r="F48" s="75">
        <v>257.7</v>
      </c>
      <c r="G48" s="75">
        <v>256.2</v>
      </c>
      <c r="H48" s="75">
        <v>257.2</v>
      </c>
      <c r="I48" s="75">
        <v>259.3</v>
      </c>
      <c r="J48" s="75">
        <v>254.9</v>
      </c>
      <c r="K48" s="75">
        <v>257.3</v>
      </c>
      <c r="L48" s="75">
        <v>259.3</v>
      </c>
      <c r="M48" s="75">
        <v>257.7</v>
      </c>
      <c r="N48" s="75">
        <v>256.7</v>
      </c>
    </row>
    <row r="49" spans="1:14">
      <c r="A49" t="s">
        <v>184</v>
      </c>
      <c r="B49" t="s">
        <v>180</v>
      </c>
      <c r="C49" s="75">
        <v>231.5</v>
      </c>
      <c r="D49" s="75">
        <v>225.8</v>
      </c>
      <c r="E49" s="75">
        <v>218.9</v>
      </c>
      <c r="F49" s="75">
        <v>215.2</v>
      </c>
      <c r="G49" s="75">
        <v>223.4</v>
      </c>
      <c r="H49" s="75">
        <v>222.7</v>
      </c>
      <c r="I49" s="75">
        <v>228.9</v>
      </c>
      <c r="J49" s="75">
        <v>228</v>
      </c>
      <c r="K49" s="75">
        <v>230.5</v>
      </c>
      <c r="L49" s="75">
        <v>225.9</v>
      </c>
      <c r="M49" s="75">
        <v>229.2</v>
      </c>
      <c r="N49" s="75">
        <v>222.2</v>
      </c>
    </row>
    <row r="50" spans="1:14">
      <c r="A50" s="14" t="s">
        <v>185</v>
      </c>
      <c r="B50" s="14" t="s">
        <v>186</v>
      </c>
      <c r="C50" s="93">
        <v>135.80000000000001</v>
      </c>
      <c r="D50" s="93">
        <v>136.4</v>
      </c>
      <c r="E50" s="93">
        <v>135</v>
      </c>
      <c r="F50" s="93">
        <v>136.6</v>
      </c>
      <c r="G50" s="93">
        <v>136.6</v>
      </c>
      <c r="H50" s="93">
        <v>139.9</v>
      </c>
      <c r="I50" s="93">
        <v>139.9</v>
      </c>
      <c r="J50" s="93">
        <v>140.4</v>
      </c>
      <c r="K50" s="93">
        <v>140.1</v>
      </c>
      <c r="L50" s="93">
        <v>141.19999999999999</v>
      </c>
      <c r="M50" s="93">
        <v>140.4</v>
      </c>
      <c r="N50" s="93">
        <v>142.30000000000001</v>
      </c>
    </row>
    <row r="51" spans="1:14">
      <c r="A51" s="52" t="s">
        <v>187</v>
      </c>
      <c r="N51" s="96"/>
    </row>
    <row r="52" spans="1:14">
      <c r="A52" s="52" t="s">
        <v>188</v>
      </c>
      <c r="M52" s="94"/>
    </row>
    <row r="53" spans="1:14" ht="10.199999999999999" customHeight="1">
      <c r="A53" s="52" t="s">
        <v>191</v>
      </c>
      <c r="K53" s="95"/>
      <c r="M53" s="54"/>
    </row>
    <row r="54" spans="1:14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846C-08EB-4A97-9837-AF8638D83086}">
  <sheetPr>
    <pageSetUpPr fitToPage="1"/>
  </sheetPr>
  <dimension ref="A1:AN54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0.199999999999999"/>
  <cols>
    <col min="1" max="1" width="52.7109375" customWidth="1"/>
    <col min="2" max="2" width="19.42578125" bestFit="1" customWidth="1"/>
    <col min="3" max="14" width="9.7109375" customWidth="1"/>
  </cols>
  <sheetData>
    <row r="1" spans="1:40">
      <c r="A1" s="58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40">
      <c r="C2" s="87"/>
      <c r="D2" s="87"/>
      <c r="E2" s="87"/>
      <c r="F2" s="87"/>
      <c r="G2" s="87"/>
      <c r="H2" s="88">
        <v>2018</v>
      </c>
      <c r="I2" s="87"/>
      <c r="J2" s="87"/>
      <c r="K2" s="87"/>
      <c r="L2" s="87"/>
      <c r="M2" s="87"/>
      <c r="N2" s="62"/>
    </row>
    <row r="3" spans="1:40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</row>
    <row r="4" spans="1:40">
      <c r="A4" s="24" t="s">
        <v>134</v>
      </c>
    </row>
    <row r="5" spans="1:40">
      <c r="A5" s="24" t="s">
        <v>135</v>
      </c>
    </row>
    <row r="6" spans="1:40">
      <c r="A6" t="s">
        <v>136</v>
      </c>
      <c r="B6" t="s">
        <v>137</v>
      </c>
      <c r="C6" s="89">
        <v>17.7</v>
      </c>
      <c r="D6" s="89">
        <v>18.3</v>
      </c>
      <c r="E6" s="89">
        <v>18.2</v>
      </c>
      <c r="F6" s="89">
        <v>17.5</v>
      </c>
      <c r="G6" s="90">
        <v>18.5</v>
      </c>
      <c r="H6" s="89">
        <v>17.2</v>
      </c>
      <c r="I6" s="89">
        <v>17.100000000000001</v>
      </c>
      <c r="J6" s="89">
        <v>15.3</v>
      </c>
      <c r="K6" s="89">
        <v>15.2</v>
      </c>
      <c r="L6" s="89">
        <v>15.6</v>
      </c>
      <c r="M6" s="89">
        <v>16.100000000000001</v>
      </c>
      <c r="N6" s="89">
        <v>16.3</v>
      </c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1:40">
      <c r="A7" t="s">
        <v>138</v>
      </c>
      <c r="B7" t="s">
        <v>139</v>
      </c>
      <c r="C7" s="89">
        <v>139</v>
      </c>
      <c r="D7" s="89">
        <v>156</v>
      </c>
      <c r="E7" s="89" t="s">
        <v>66</v>
      </c>
      <c r="F7" s="89" t="s">
        <v>66</v>
      </c>
      <c r="G7" s="89" t="s">
        <v>66</v>
      </c>
      <c r="H7" s="89" t="s">
        <v>66</v>
      </c>
      <c r="I7" s="89" t="s">
        <v>66</v>
      </c>
      <c r="J7" s="89">
        <v>134</v>
      </c>
      <c r="K7" s="89">
        <v>141</v>
      </c>
      <c r="L7" s="89">
        <v>146</v>
      </c>
      <c r="M7" s="89">
        <v>152</v>
      </c>
      <c r="N7" s="89">
        <v>161</v>
      </c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>
      <c r="A8" t="s">
        <v>140</v>
      </c>
      <c r="B8" t="s">
        <v>141</v>
      </c>
      <c r="C8" s="89">
        <v>9.4</v>
      </c>
      <c r="D8" s="89">
        <v>10</v>
      </c>
      <c r="E8" s="89">
        <v>9.76</v>
      </c>
      <c r="F8" s="89">
        <v>9.92</v>
      </c>
      <c r="G8" s="89">
        <v>10.1</v>
      </c>
      <c r="H8" s="89">
        <v>10</v>
      </c>
      <c r="I8" s="89">
        <v>9.9600000000000009</v>
      </c>
      <c r="J8" s="89">
        <v>10.199999999999999</v>
      </c>
      <c r="K8" s="89">
        <v>9.7899999999999991</v>
      </c>
      <c r="L8" s="89">
        <v>9.7899999999999991</v>
      </c>
      <c r="M8" s="89">
        <v>10.199999999999999</v>
      </c>
      <c r="N8" s="89">
        <v>9.8699999999999992</v>
      </c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</row>
    <row r="9" spans="1:40">
      <c r="A9" t="s">
        <v>142</v>
      </c>
      <c r="B9" t="s">
        <v>64</v>
      </c>
      <c r="C9" s="89">
        <v>22.9</v>
      </c>
      <c r="D9" s="89">
        <v>22.7</v>
      </c>
      <c r="E9" s="89">
        <v>24.4</v>
      </c>
      <c r="F9" s="89">
        <v>23.3</v>
      </c>
      <c r="G9" s="89">
        <v>22.7</v>
      </c>
      <c r="H9" s="89">
        <v>22.7</v>
      </c>
      <c r="I9" s="89">
        <v>22.4</v>
      </c>
      <c r="J9" s="89">
        <v>22</v>
      </c>
      <c r="K9" s="89">
        <v>22.3</v>
      </c>
      <c r="L9" s="89">
        <v>21.8</v>
      </c>
      <c r="M9" s="89">
        <v>21.6</v>
      </c>
      <c r="N9" s="89">
        <v>20.5</v>
      </c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</row>
    <row r="10" spans="1:40">
      <c r="A10" t="s">
        <v>143</v>
      </c>
      <c r="B10" t="s">
        <v>141</v>
      </c>
      <c r="C10" s="89">
        <v>9.3000000000000007</v>
      </c>
      <c r="D10" s="89">
        <v>9.5</v>
      </c>
      <c r="E10" s="89">
        <v>9.81</v>
      </c>
      <c r="F10" s="89">
        <v>9.85</v>
      </c>
      <c r="G10" s="89">
        <v>9.84</v>
      </c>
      <c r="H10" s="89">
        <v>9.5500000000000007</v>
      </c>
      <c r="I10" s="89">
        <v>9.08</v>
      </c>
      <c r="J10" s="89">
        <v>8.59</v>
      </c>
      <c r="K10" s="89">
        <v>8.7799999999999994</v>
      </c>
      <c r="L10" s="89">
        <v>8.59</v>
      </c>
      <c r="M10" s="89">
        <v>8.36</v>
      </c>
      <c r="N10" s="89">
        <v>8.56</v>
      </c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0">
      <c r="A11" t="s">
        <v>144</v>
      </c>
      <c r="B11" t="s">
        <v>137</v>
      </c>
      <c r="C11" s="89">
        <v>17.600000000000001</v>
      </c>
      <c r="D11" s="89">
        <v>17.7</v>
      </c>
      <c r="E11" s="89">
        <v>17.3</v>
      </c>
      <c r="F11" s="89">
        <v>18</v>
      </c>
      <c r="G11" s="89">
        <v>17.899999999999999</v>
      </c>
      <c r="H11" s="89">
        <v>17.7</v>
      </c>
      <c r="I11" s="89">
        <v>17.399999999999999</v>
      </c>
      <c r="J11" s="89">
        <v>16.899999999999999</v>
      </c>
      <c r="K11" s="89">
        <v>16.7</v>
      </c>
      <c r="L11" s="89">
        <v>16.7</v>
      </c>
      <c r="M11" s="89">
        <v>17</v>
      </c>
      <c r="N11" s="89">
        <v>16.899999999999999</v>
      </c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</row>
    <row r="12" spans="1:40">
      <c r="A12" t="s">
        <v>145</v>
      </c>
      <c r="B12" t="s">
        <v>137</v>
      </c>
      <c r="C12" s="89">
        <v>17.3</v>
      </c>
      <c r="D12" s="89">
        <v>17.3</v>
      </c>
      <c r="E12" s="89">
        <v>17</v>
      </c>
      <c r="F12" s="89">
        <v>17.5</v>
      </c>
      <c r="G12" s="89">
        <v>17.100000000000001</v>
      </c>
      <c r="H12" s="89">
        <v>17.2</v>
      </c>
      <c r="I12" s="89">
        <v>17.3</v>
      </c>
      <c r="J12" s="89">
        <v>16.2</v>
      </c>
      <c r="K12" s="89">
        <v>16.600000000000001</v>
      </c>
      <c r="L12" s="89">
        <v>16.3</v>
      </c>
      <c r="M12" s="89">
        <v>16.399999999999999</v>
      </c>
      <c r="N12" s="89">
        <v>16.2</v>
      </c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</row>
    <row r="13" spans="1:40">
      <c r="A13" t="s">
        <v>146</v>
      </c>
      <c r="B13" t="s">
        <v>137</v>
      </c>
      <c r="C13" s="89">
        <v>19.8</v>
      </c>
      <c r="D13" s="89">
        <v>23.6</v>
      </c>
      <c r="E13" s="89">
        <v>21.5</v>
      </c>
      <c r="F13" s="89">
        <v>21.5</v>
      </c>
      <c r="G13" s="89">
        <v>23.2</v>
      </c>
      <c r="H13" s="89">
        <v>21.4</v>
      </c>
      <c r="I13" s="89">
        <v>19.5</v>
      </c>
      <c r="J13" s="89">
        <v>22.4</v>
      </c>
      <c r="K13" s="89">
        <v>19.3</v>
      </c>
      <c r="L13" s="89">
        <v>21.1</v>
      </c>
      <c r="M13" s="89">
        <v>22.9</v>
      </c>
      <c r="N13" s="89">
        <v>23.5</v>
      </c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</row>
    <row r="14" spans="1:40">
      <c r="A14" s="24" t="s">
        <v>147</v>
      </c>
    </row>
    <row r="15" spans="1:40">
      <c r="A15" t="s">
        <v>148</v>
      </c>
      <c r="B15" t="s">
        <v>137</v>
      </c>
      <c r="C15" s="89">
        <v>17.86</v>
      </c>
      <c r="D15" s="89">
        <v>17.93</v>
      </c>
      <c r="E15" s="89">
        <v>17.96</v>
      </c>
      <c r="F15" s="89">
        <v>18.670000000000002</v>
      </c>
      <c r="G15" s="89">
        <v>18.600000000000001</v>
      </c>
      <c r="H15" s="89">
        <v>17.84</v>
      </c>
      <c r="I15">
        <v>15.67</v>
      </c>
      <c r="J15">
        <v>15.61</v>
      </c>
      <c r="K15">
        <v>15.23</v>
      </c>
      <c r="L15">
        <v>15.84</v>
      </c>
      <c r="M15">
        <v>15.71</v>
      </c>
      <c r="N15">
        <v>15.87</v>
      </c>
    </row>
    <row r="16" spans="1:40">
      <c r="A16" t="s">
        <v>149</v>
      </c>
      <c r="B16" t="s">
        <v>139</v>
      </c>
      <c r="C16" s="89">
        <v>158.6</v>
      </c>
      <c r="D16" s="89">
        <v>158.75</v>
      </c>
      <c r="E16" s="89">
        <v>164.5</v>
      </c>
      <c r="F16" s="89">
        <v>164.5</v>
      </c>
      <c r="G16" s="89">
        <v>173.33</v>
      </c>
      <c r="H16" s="89">
        <v>179</v>
      </c>
      <c r="I16" s="89">
        <v>178.67</v>
      </c>
      <c r="J16" s="89">
        <v>174.25</v>
      </c>
      <c r="K16" s="89">
        <v>183.33</v>
      </c>
      <c r="L16" s="89">
        <v>161</v>
      </c>
      <c r="M16" s="89">
        <v>167.25</v>
      </c>
      <c r="N16" s="89">
        <v>174</v>
      </c>
    </row>
    <row r="17" spans="1:16">
      <c r="A17" t="s">
        <v>150</v>
      </c>
      <c r="B17" t="s">
        <v>141</v>
      </c>
      <c r="C17" s="89">
        <v>10.3</v>
      </c>
      <c r="D17" s="89">
        <v>10.3</v>
      </c>
      <c r="E17" s="89">
        <v>10.3</v>
      </c>
      <c r="F17" s="89">
        <v>10.3</v>
      </c>
      <c r="G17" s="89">
        <v>10.3</v>
      </c>
      <c r="H17" s="89">
        <v>10.3</v>
      </c>
      <c r="I17" s="89">
        <v>10.31</v>
      </c>
      <c r="J17" s="89">
        <v>10.4</v>
      </c>
      <c r="K17" s="89">
        <v>10.72</v>
      </c>
      <c r="L17" s="89">
        <v>11.1</v>
      </c>
      <c r="M17" s="89">
        <v>11.15</v>
      </c>
      <c r="N17" s="89">
        <v>11.1</v>
      </c>
    </row>
    <row r="18" spans="1:16">
      <c r="A18" t="s">
        <v>151</v>
      </c>
      <c r="B18" t="s">
        <v>141</v>
      </c>
      <c r="C18" s="89">
        <v>9.39</v>
      </c>
      <c r="D18" s="89">
        <v>9.75</v>
      </c>
      <c r="E18" s="89">
        <v>9.9499999999999993</v>
      </c>
      <c r="F18" s="89">
        <v>9.98</v>
      </c>
      <c r="G18" s="89">
        <v>9.86</v>
      </c>
      <c r="H18" s="89">
        <v>8.92</v>
      </c>
      <c r="I18" s="89">
        <v>8.1999999999999993</v>
      </c>
      <c r="J18" s="89">
        <v>8.23</v>
      </c>
      <c r="K18" s="89">
        <v>7.74</v>
      </c>
      <c r="L18" s="89">
        <v>7.92</v>
      </c>
      <c r="M18" s="89">
        <v>8.25</v>
      </c>
      <c r="N18" s="89">
        <v>8.5299999999999994</v>
      </c>
    </row>
    <row r="19" spans="1:16">
      <c r="A19" t="s">
        <v>152</v>
      </c>
      <c r="B19" t="s">
        <v>141</v>
      </c>
      <c r="C19" s="89">
        <v>10.14</v>
      </c>
      <c r="D19" s="89">
        <v>10.46</v>
      </c>
      <c r="E19" s="89">
        <v>10.8</v>
      </c>
      <c r="F19" s="89">
        <v>10.96</v>
      </c>
      <c r="G19" s="89">
        <v>10.75</v>
      </c>
      <c r="H19" s="89">
        <v>9.7899999999999991</v>
      </c>
      <c r="I19" s="89">
        <v>9.0399999999999991</v>
      </c>
      <c r="J19" s="89">
        <v>9.01</v>
      </c>
      <c r="K19" s="89">
        <v>8.3800000000000008</v>
      </c>
      <c r="L19" s="89">
        <v>8.7100000000000009</v>
      </c>
      <c r="M19" s="89">
        <v>8.99</v>
      </c>
      <c r="N19" s="89">
        <v>9.1999999999999993</v>
      </c>
    </row>
    <row r="20" spans="1:16">
      <c r="A20" t="s">
        <v>153</v>
      </c>
      <c r="B20" t="s">
        <v>137</v>
      </c>
      <c r="C20" s="89">
        <v>17.41</v>
      </c>
      <c r="D20" s="89">
        <v>17.23</v>
      </c>
      <c r="E20" s="89">
        <v>17.489999999999998</v>
      </c>
      <c r="F20" s="89">
        <v>17.72</v>
      </c>
      <c r="G20" s="89">
        <v>17.86</v>
      </c>
      <c r="H20" s="89">
        <v>18.07</v>
      </c>
      <c r="I20" s="89">
        <v>17.68</v>
      </c>
      <c r="J20" s="89">
        <v>17.309999999999999</v>
      </c>
      <c r="K20" s="89">
        <v>17.3</v>
      </c>
      <c r="L20">
        <v>16.989999999999998</v>
      </c>
      <c r="M20">
        <v>16.54</v>
      </c>
      <c r="N20">
        <v>16.89</v>
      </c>
    </row>
    <row r="21" spans="1:16">
      <c r="A21" s="24" t="s">
        <v>154</v>
      </c>
    </row>
    <row r="22" spans="1:16">
      <c r="A22" s="24" t="s">
        <v>155</v>
      </c>
    </row>
    <row r="23" spans="1:16">
      <c r="A23" t="s">
        <v>156</v>
      </c>
      <c r="B23" t="s">
        <v>64</v>
      </c>
      <c r="C23" s="89">
        <v>38.3125</v>
      </c>
      <c r="D23" s="89">
        <v>37.4375</v>
      </c>
      <c r="E23" s="89">
        <v>37.1</v>
      </c>
      <c r="F23" s="89">
        <v>37.3125</v>
      </c>
      <c r="G23" s="89">
        <v>38.25</v>
      </c>
      <c r="H23" s="89">
        <v>37.75</v>
      </c>
      <c r="I23" s="89">
        <v>38.6875</v>
      </c>
      <c r="J23" s="89">
        <v>38.75</v>
      </c>
      <c r="K23" s="89">
        <v>38.1875</v>
      </c>
      <c r="L23" s="89">
        <v>38.9375</v>
      </c>
      <c r="M23" s="89">
        <v>37.450000000000003</v>
      </c>
      <c r="N23" s="89">
        <v>36.75</v>
      </c>
    </row>
    <row r="24" spans="1:16">
      <c r="A24" t="s">
        <v>157</v>
      </c>
      <c r="B24" t="s">
        <v>64</v>
      </c>
      <c r="C24" s="89">
        <v>68.75</v>
      </c>
      <c r="D24" s="89">
        <v>66</v>
      </c>
      <c r="E24" s="89">
        <v>55.9</v>
      </c>
      <c r="F24" s="89">
        <v>58.75</v>
      </c>
      <c r="G24" s="89">
        <v>52.5</v>
      </c>
      <c r="H24" s="89">
        <v>46.2</v>
      </c>
      <c r="I24" s="89">
        <v>45</v>
      </c>
      <c r="J24" s="89">
        <v>45</v>
      </c>
      <c r="K24" s="89">
        <v>44.5</v>
      </c>
      <c r="L24" s="89">
        <v>43</v>
      </c>
      <c r="M24" s="89">
        <v>39</v>
      </c>
      <c r="N24" s="89">
        <v>37.5</v>
      </c>
      <c r="P24" s="26"/>
    </row>
    <row r="25" spans="1:16">
      <c r="A25" t="s">
        <v>158</v>
      </c>
      <c r="B25" t="s">
        <v>64</v>
      </c>
      <c r="C25" s="89">
        <v>30.675000000000001</v>
      </c>
      <c r="D25" s="89">
        <v>29.715</v>
      </c>
      <c r="E25" s="89">
        <v>29.659999999999997</v>
      </c>
      <c r="F25" s="89">
        <v>29.9375</v>
      </c>
      <c r="G25" s="89">
        <v>29.65</v>
      </c>
      <c r="H25" s="89">
        <v>29.54</v>
      </c>
      <c r="I25" s="89">
        <v>28.754999999999999</v>
      </c>
      <c r="J25" s="89">
        <v>26.799999999999997</v>
      </c>
      <c r="K25" s="89">
        <v>26.465</v>
      </c>
      <c r="L25" s="89">
        <v>27.19</v>
      </c>
      <c r="M25">
        <v>26.369999999999997</v>
      </c>
      <c r="N25">
        <v>26.46</v>
      </c>
      <c r="P25" s="26"/>
    </row>
    <row r="26" spans="1:16">
      <c r="A26" t="s">
        <v>159</v>
      </c>
      <c r="B26" t="s">
        <v>64</v>
      </c>
      <c r="C26" s="89">
        <v>23.79</v>
      </c>
      <c r="D26" s="89">
        <v>22.87</v>
      </c>
      <c r="E26" s="89">
        <v>23.15</v>
      </c>
      <c r="F26" s="89">
        <v>23.86</v>
      </c>
      <c r="G26" s="89">
        <v>24.1</v>
      </c>
      <c r="H26" s="89">
        <v>24.27</v>
      </c>
      <c r="I26" s="89">
        <v>26.37</v>
      </c>
      <c r="J26" s="89">
        <v>24.11</v>
      </c>
      <c r="K26" s="89">
        <v>24.87</v>
      </c>
      <c r="L26" s="89">
        <v>25.4</v>
      </c>
      <c r="M26" s="89">
        <v>25.23</v>
      </c>
      <c r="N26" s="89">
        <v>25.77</v>
      </c>
    </row>
    <row r="27" spans="1:16">
      <c r="A27" t="s">
        <v>160</v>
      </c>
      <c r="B27" t="s">
        <v>64</v>
      </c>
      <c r="C27" s="89">
        <v>32.75</v>
      </c>
      <c r="D27" s="89">
        <v>31.4375</v>
      </c>
      <c r="E27" s="89">
        <v>31.35</v>
      </c>
      <c r="F27" s="89">
        <v>31.1875</v>
      </c>
      <c r="G27" s="89">
        <v>31.25</v>
      </c>
      <c r="H27" s="89">
        <v>29.9</v>
      </c>
      <c r="I27" s="89">
        <v>28.75</v>
      </c>
      <c r="J27" s="89">
        <v>28.6</v>
      </c>
      <c r="K27" s="89">
        <v>28.875</v>
      </c>
      <c r="L27" s="89">
        <v>30.5625</v>
      </c>
      <c r="M27" s="89">
        <v>31.45</v>
      </c>
      <c r="N27" s="89">
        <v>32.0625</v>
      </c>
    </row>
    <row r="28" spans="1:16">
      <c r="A28" t="s">
        <v>161</v>
      </c>
      <c r="B28" t="s">
        <v>64</v>
      </c>
      <c r="C28" s="89">
        <v>32.08</v>
      </c>
      <c r="D28" s="89">
        <v>32.200000000000003</v>
      </c>
      <c r="E28" s="91" t="s">
        <v>66</v>
      </c>
      <c r="F28" s="91" t="s">
        <v>66</v>
      </c>
      <c r="G28" s="91" t="s">
        <v>66</v>
      </c>
      <c r="H28" s="90">
        <v>32.5</v>
      </c>
      <c r="I28" s="91" t="s">
        <v>66</v>
      </c>
      <c r="J28" s="89">
        <v>32.380000000000003</v>
      </c>
      <c r="K28" s="89">
        <v>32.93</v>
      </c>
      <c r="L28" s="89">
        <v>33</v>
      </c>
      <c r="M28" s="89">
        <v>34.33</v>
      </c>
      <c r="N28" s="89">
        <v>31</v>
      </c>
    </row>
    <row r="29" spans="1:16">
      <c r="A29" t="s">
        <v>162</v>
      </c>
      <c r="B29" t="s">
        <v>64</v>
      </c>
      <c r="C29" s="89">
        <v>34.125</v>
      </c>
      <c r="D29" s="89">
        <v>33.6875</v>
      </c>
      <c r="E29" s="89">
        <v>34.1</v>
      </c>
      <c r="F29" s="89">
        <v>33.8125</v>
      </c>
      <c r="G29" s="89">
        <v>32.875</v>
      </c>
      <c r="H29" s="89">
        <v>32.35</v>
      </c>
      <c r="I29" s="89">
        <v>30.375</v>
      </c>
      <c r="J29" s="89">
        <v>30.1</v>
      </c>
      <c r="K29" s="89">
        <v>29.9375</v>
      </c>
      <c r="L29" s="89">
        <v>29.625</v>
      </c>
      <c r="M29" s="89">
        <v>27</v>
      </c>
      <c r="N29" s="89">
        <v>27.125</v>
      </c>
    </row>
    <row r="30" spans="1:16">
      <c r="A30" t="s">
        <v>163</v>
      </c>
      <c r="B30" t="s">
        <v>64</v>
      </c>
      <c r="C30" s="89">
        <v>63.5</v>
      </c>
      <c r="D30" s="89">
        <v>62.9375</v>
      </c>
      <c r="E30" s="89">
        <v>62.75</v>
      </c>
      <c r="F30" s="89">
        <v>61.8125</v>
      </c>
      <c r="G30" s="89">
        <v>61.875</v>
      </c>
      <c r="H30" s="89">
        <v>61</v>
      </c>
      <c r="I30" s="89">
        <v>59.375</v>
      </c>
      <c r="J30" s="89">
        <v>59</v>
      </c>
      <c r="K30" s="89">
        <v>58.75</v>
      </c>
      <c r="L30" s="89">
        <v>58.375</v>
      </c>
      <c r="M30" s="89">
        <v>55.85</v>
      </c>
      <c r="N30" s="89">
        <v>55.6875</v>
      </c>
    </row>
    <row r="31" spans="1:16">
      <c r="A31" t="s">
        <v>164</v>
      </c>
      <c r="B31" t="s">
        <v>64</v>
      </c>
      <c r="C31" s="89">
        <v>66.125</v>
      </c>
      <c r="D31" s="89">
        <v>66.625</v>
      </c>
      <c r="E31" s="89">
        <v>67</v>
      </c>
      <c r="F31" s="89">
        <v>66.875</v>
      </c>
      <c r="G31" s="89">
        <v>66.5</v>
      </c>
      <c r="H31" s="89">
        <v>67.7</v>
      </c>
      <c r="I31" s="89">
        <v>68</v>
      </c>
      <c r="J31" s="89">
        <v>68</v>
      </c>
      <c r="K31" s="89">
        <v>67.625</v>
      </c>
      <c r="L31" s="89">
        <v>66.625</v>
      </c>
      <c r="M31" s="89">
        <v>64.8</v>
      </c>
      <c r="N31" s="89">
        <v>62.25</v>
      </c>
    </row>
    <row r="32" spans="1:16">
      <c r="A32" t="s">
        <v>165</v>
      </c>
      <c r="B32" t="s">
        <v>64</v>
      </c>
      <c r="C32" s="89">
        <v>31.61</v>
      </c>
      <c r="D32" s="89">
        <v>30.63</v>
      </c>
      <c r="E32" s="89">
        <v>30.28</v>
      </c>
      <c r="F32" s="89">
        <v>29.7</v>
      </c>
      <c r="G32" s="89">
        <v>29.4</v>
      </c>
      <c r="H32" s="89">
        <v>28.3</v>
      </c>
      <c r="I32" s="89">
        <v>27.21</v>
      </c>
      <c r="J32" s="89">
        <v>27.6</v>
      </c>
      <c r="K32" s="89">
        <v>27.73</v>
      </c>
      <c r="L32" s="89">
        <v>28.89</v>
      </c>
      <c r="M32">
        <v>27.49</v>
      </c>
      <c r="N32">
        <v>28.14</v>
      </c>
    </row>
    <row r="33" spans="1:15">
      <c r="A33" t="s">
        <v>166</v>
      </c>
      <c r="B33" t="s">
        <v>64</v>
      </c>
      <c r="C33" s="89">
        <v>55.5</v>
      </c>
      <c r="D33" s="89">
        <v>55</v>
      </c>
      <c r="E33" s="89">
        <v>54</v>
      </c>
      <c r="F33" s="89">
        <v>54</v>
      </c>
      <c r="G33" s="89">
        <v>54</v>
      </c>
      <c r="H33" s="89">
        <v>54</v>
      </c>
      <c r="I33" s="89">
        <v>54</v>
      </c>
      <c r="J33" s="89">
        <v>54</v>
      </c>
      <c r="K33" s="89">
        <v>54</v>
      </c>
      <c r="L33" s="89">
        <v>54</v>
      </c>
      <c r="M33" s="89">
        <v>52.8</v>
      </c>
      <c r="N33" s="89">
        <v>53.5</v>
      </c>
    </row>
    <row r="34" spans="1:15">
      <c r="A34" t="s">
        <v>167</v>
      </c>
      <c r="B34" t="s">
        <v>64</v>
      </c>
      <c r="C34" s="91" t="s">
        <v>66</v>
      </c>
      <c r="D34" s="89">
        <v>31</v>
      </c>
      <c r="E34" s="91" t="s">
        <v>66</v>
      </c>
      <c r="F34" s="89">
        <v>29.5</v>
      </c>
      <c r="G34" s="89">
        <v>29</v>
      </c>
      <c r="H34" s="89">
        <v>30</v>
      </c>
      <c r="I34" s="89">
        <v>32.47</v>
      </c>
      <c r="J34" s="89">
        <v>32</v>
      </c>
      <c r="K34" s="89">
        <v>31</v>
      </c>
      <c r="L34" s="89">
        <v>31.29</v>
      </c>
      <c r="M34" s="89">
        <v>33.56</v>
      </c>
      <c r="N34" s="89">
        <v>32.5</v>
      </c>
    </row>
    <row r="35" spans="1:15">
      <c r="A35" s="52" t="s">
        <v>168</v>
      </c>
      <c r="B35" t="s">
        <v>64</v>
      </c>
      <c r="C35" s="91" t="s">
        <v>66</v>
      </c>
      <c r="D35" s="91" t="s">
        <v>66</v>
      </c>
      <c r="E35" s="91" t="s">
        <v>66</v>
      </c>
      <c r="F35" s="91" t="s">
        <v>66</v>
      </c>
      <c r="G35" s="89">
        <v>22.35</v>
      </c>
      <c r="H35" s="91" t="s">
        <v>66</v>
      </c>
      <c r="I35" s="91" t="s">
        <v>66</v>
      </c>
      <c r="J35" s="91" t="s">
        <v>66</v>
      </c>
      <c r="K35" s="91" t="s">
        <v>66</v>
      </c>
      <c r="L35" s="91" t="s">
        <v>66</v>
      </c>
      <c r="M35" s="91" t="s">
        <v>66</v>
      </c>
      <c r="N35" s="91" t="s">
        <v>66</v>
      </c>
      <c r="O35" s="90"/>
    </row>
    <row r="36" spans="1:15">
      <c r="A36" s="52" t="s">
        <v>169</v>
      </c>
      <c r="B36" s="52" t="s">
        <v>170</v>
      </c>
      <c r="C36" s="89">
        <v>3.26</v>
      </c>
      <c r="D36" s="89">
        <v>3.18</v>
      </c>
      <c r="E36" s="89">
        <v>3.2169999999999996</v>
      </c>
      <c r="F36" s="89">
        <v>3.1412499999999999</v>
      </c>
      <c r="G36" s="89">
        <v>3.14</v>
      </c>
      <c r="H36" s="91" t="s">
        <v>66</v>
      </c>
      <c r="I36" s="89">
        <v>2.915</v>
      </c>
      <c r="J36" s="89">
        <v>3.15</v>
      </c>
      <c r="K36" s="91" t="s">
        <v>66</v>
      </c>
      <c r="L36" s="89">
        <v>3</v>
      </c>
      <c r="M36" s="89">
        <v>2.8375000000000004</v>
      </c>
      <c r="N36" s="89">
        <v>2.8</v>
      </c>
      <c r="O36" s="90"/>
    </row>
    <row r="37" spans="1:15">
      <c r="A37" s="24" t="s">
        <v>171</v>
      </c>
    </row>
    <row r="38" spans="1:15">
      <c r="A38" t="s">
        <v>172</v>
      </c>
      <c r="B38" t="s">
        <v>139</v>
      </c>
      <c r="C38" s="89">
        <v>270.2</v>
      </c>
      <c r="D38" s="89">
        <v>315.95</v>
      </c>
      <c r="E38" s="89">
        <v>334.58</v>
      </c>
      <c r="F38" s="89">
        <v>332.16</v>
      </c>
      <c r="G38" s="89">
        <v>336.93</v>
      </c>
      <c r="H38" s="89">
        <v>302.75</v>
      </c>
      <c r="I38" s="89">
        <v>279.83999999999997</v>
      </c>
      <c r="J38" s="89">
        <v>274.55</v>
      </c>
      <c r="K38" s="89">
        <v>266.86</v>
      </c>
      <c r="L38" s="89">
        <v>279.39999999999998</v>
      </c>
      <c r="M38" s="89">
        <v>279.05</v>
      </c>
      <c r="N38" s="89">
        <v>291.42</v>
      </c>
    </row>
    <row r="39" spans="1:15">
      <c r="A39" t="s">
        <v>173</v>
      </c>
      <c r="B39" t="s">
        <v>139</v>
      </c>
      <c r="C39" s="89">
        <v>259</v>
      </c>
      <c r="D39" s="89">
        <v>303.13</v>
      </c>
      <c r="E39" s="89">
        <v>323.13</v>
      </c>
      <c r="F39" s="89">
        <v>263.13</v>
      </c>
      <c r="G39" s="89">
        <v>262.5</v>
      </c>
      <c r="H39" s="89">
        <v>257.5</v>
      </c>
      <c r="I39" s="89">
        <v>253.13</v>
      </c>
      <c r="J39" s="89">
        <v>260</v>
      </c>
      <c r="K39" s="89">
        <v>258.75</v>
      </c>
      <c r="L39" s="89">
        <v>249</v>
      </c>
      <c r="M39" s="89">
        <v>240</v>
      </c>
      <c r="N39" s="89">
        <v>243.75</v>
      </c>
    </row>
    <row r="40" spans="1:15">
      <c r="A40" t="s">
        <v>174</v>
      </c>
      <c r="B40" t="s">
        <v>139</v>
      </c>
      <c r="C40" s="89">
        <v>215.5</v>
      </c>
      <c r="D40" s="89">
        <v>233.13</v>
      </c>
      <c r="E40" s="89">
        <v>237.5</v>
      </c>
      <c r="F40" s="89">
        <v>238.13</v>
      </c>
      <c r="G40" s="89">
        <v>267.5</v>
      </c>
      <c r="H40" s="89">
        <v>271.25</v>
      </c>
      <c r="I40" s="89">
        <v>278</v>
      </c>
      <c r="J40" s="89">
        <v>265.625</v>
      </c>
      <c r="K40" s="89">
        <v>235</v>
      </c>
      <c r="L40" s="89">
        <v>196.5</v>
      </c>
      <c r="M40" s="89">
        <v>209.38</v>
      </c>
      <c r="N40" s="89">
        <v>225.83</v>
      </c>
    </row>
    <row r="41" spans="1:15">
      <c r="A41" t="s">
        <v>175</v>
      </c>
      <c r="B41" t="s">
        <v>139</v>
      </c>
      <c r="C41" s="89">
        <v>322.60000000000002</v>
      </c>
      <c r="D41" s="89">
        <v>362.85</v>
      </c>
      <c r="E41" s="89">
        <v>379.85</v>
      </c>
      <c r="F41" s="89">
        <v>385.84</v>
      </c>
      <c r="G41" s="89">
        <v>393.55</v>
      </c>
      <c r="H41" s="89">
        <v>355.71</v>
      </c>
      <c r="I41" s="89">
        <v>341.08</v>
      </c>
      <c r="J41" s="89">
        <v>332.5</v>
      </c>
      <c r="K41" s="89">
        <v>318.32</v>
      </c>
      <c r="L41" s="89">
        <v>319.14999999999998</v>
      </c>
      <c r="M41" s="89">
        <v>310.62</v>
      </c>
      <c r="N41" s="89">
        <v>311.7</v>
      </c>
    </row>
    <row r="42" spans="1:15">
      <c r="A42" t="s">
        <v>176</v>
      </c>
      <c r="B42" t="s">
        <v>139</v>
      </c>
      <c r="C42" s="89">
        <v>178</v>
      </c>
      <c r="D42" s="89">
        <v>185.63</v>
      </c>
      <c r="E42" s="89">
        <v>187.5</v>
      </c>
      <c r="F42" s="89">
        <v>191.88</v>
      </c>
      <c r="G42" s="89">
        <v>201.5</v>
      </c>
      <c r="H42" s="89">
        <v>175.63</v>
      </c>
      <c r="I42" s="89">
        <v>155.5</v>
      </c>
      <c r="J42" s="89">
        <v>153.13</v>
      </c>
      <c r="K42" s="89">
        <v>150.63</v>
      </c>
      <c r="L42" s="89">
        <v>164</v>
      </c>
      <c r="M42" s="89">
        <v>171.25</v>
      </c>
      <c r="N42" s="89">
        <v>187.5</v>
      </c>
    </row>
    <row r="43" spans="1:15">
      <c r="A43" s="24" t="s">
        <v>177</v>
      </c>
    </row>
    <row r="44" spans="1:15">
      <c r="A44" s="24" t="s">
        <v>178</v>
      </c>
    </row>
    <row r="45" spans="1:15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</row>
    <row r="46" spans="1:15">
      <c r="A46" s="24" t="s">
        <v>181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5">
      <c r="A47" t="s">
        <v>182</v>
      </c>
      <c r="B47" t="s">
        <v>180</v>
      </c>
      <c r="C47" s="75">
        <v>322.10000000000002</v>
      </c>
      <c r="D47" s="75">
        <v>319.3</v>
      </c>
      <c r="E47" s="75">
        <v>318.3</v>
      </c>
      <c r="F47" s="75">
        <v>316.5</v>
      </c>
      <c r="G47" s="75">
        <v>317.10000000000002</v>
      </c>
      <c r="H47" s="75">
        <v>321</v>
      </c>
      <c r="I47" s="75">
        <v>318</v>
      </c>
      <c r="J47" s="75">
        <v>317.3</v>
      </c>
      <c r="K47" s="75">
        <v>316.8</v>
      </c>
      <c r="L47" s="75">
        <v>317.5</v>
      </c>
      <c r="M47" s="75">
        <v>318</v>
      </c>
      <c r="N47" s="75">
        <v>317.7</v>
      </c>
    </row>
    <row r="48" spans="1:15">
      <c r="A48" t="s">
        <v>183</v>
      </c>
      <c r="B48" t="s">
        <v>180</v>
      </c>
      <c r="C48" s="75">
        <v>259.60000000000002</v>
      </c>
      <c r="D48" s="75">
        <v>259.8</v>
      </c>
      <c r="E48" s="75">
        <v>259</v>
      </c>
      <c r="F48" s="75">
        <v>257.89999999999998</v>
      </c>
      <c r="G48" s="75">
        <v>249</v>
      </c>
      <c r="H48" s="75">
        <v>249.7</v>
      </c>
      <c r="I48" s="75">
        <v>247.4</v>
      </c>
      <c r="J48" s="75">
        <v>245.1</v>
      </c>
      <c r="K48" s="75">
        <v>243.4</v>
      </c>
      <c r="L48" s="75">
        <v>245.2</v>
      </c>
      <c r="M48" s="75">
        <v>244.2</v>
      </c>
      <c r="N48" s="75">
        <v>248.4</v>
      </c>
    </row>
    <row r="49" spans="1:14">
      <c r="A49" t="s">
        <v>184</v>
      </c>
      <c r="B49" t="s">
        <v>180</v>
      </c>
      <c r="C49" s="75">
        <v>222.6</v>
      </c>
      <c r="D49" s="75">
        <v>214.4</v>
      </c>
      <c r="E49" s="75">
        <v>211.7</v>
      </c>
      <c r="F49" s="75">
        <v>209.9</v>
      </c>
      <c r="G49" s="75">
        <v>207.2</v>
      </c>
      <c r="H49" s="75">
        <v>188.9</v>
      </c>
      <c r="I49" s="75">
        <v>187.2</v>
      </c>
      <c r="J49" s="75">
        <v>184.4</v>
      </c>
      <c r="K49" s="75">
        <v>189.2</v>
      </c>
      <c r="L49" s="75">
        <v>187.7</v>
      </c>
      <c r="M49" s="75">
        <v>188.9</v>
      </c>
      <c r="N49" s="75">
        <v>191</v>
      </c>
    </row>
    <row r="50" spans="1:14">
      <c r="A50" s="14" t="s">
        <v>185</v>
      </c>
      <c r="B50" s="14" t="s">
        <v>186</v>
      </c>
      <c r="C50" s="93">
        <v>143.30000000000001</v>
      </c>
      <c r="D50" s="93">
        <v>143.9</v>
      </c>
      <c r="E50" s="93">
        <v>142.5</v>
      </c>
      <c r="F50" s="93">
        <v>142.9</v>
      </c>
      <c r="G50" s="93">
        <v>143.4</v>
      </c>
      <c r="H50" s="93">
        <v>142.30000000000001</v>
      </c>
      <c r="I50" s="93">
        <v>142.69999999999999</v>
      </c>
      <c r="J50" s="93">
        <v>143.1</v>
      </c>
      <c r="K50" s="93">
        <v>143.5</v>
      </c>
      <c r="L50" s="93">
        <v>142.4</v>
      </c>
      <c r="M50" s="93">
        <v>142.30000000000001</v>
      </c>
      <c r="N50" s="93">
        <v>143.69999999999999</v>
      </c>
    </row>
    <row r="51" spans="1:14">
      <c r="A51" s="52" t="s">
        <v>187</v>
      </c>
      <c r="N51" s="96"/>
    </row>
    <row r="52" spans="1:14">
      <c r="A52" s="52" t="s">
        <v>188</v>
      </c>
      <c r="M52" s="94"/>
    </row>
    <row r="53" spans="1:14" ht="10.199999999999999" customHeight="1">
      <c r="A53" s="52" t="s">
        <v>191</v>
      </c>
      <c r="K53" s="95"/>
      <c r="M53" s="54"/>
    </row>
    <row r="54" spans="1:14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680B-531D-49B9-B36C-9F84AE0DF0C0}">
  <sheetPr>
    <pageSetUpPr fitToPage="1"/>
  </sheetPr>
  <dimension ref="A1:AN54"/>
  <sheetViews>
    <sheetView zoomScaleNormal="100" zoomScaleSheetLayoutView="100" workbookViewId="0">
      <pane ySplit="3" topLeftCell="A7" activePane="bottomLeft" state="frozen"/>
      <selection pane="bottomLeft"/>
    </sheetView>
  </sheetViews>
  <sheetFormatPr defaultColWidth="9.28515625" defaultRowHeight="10.199999999999999"/>
  <cols>
    <col min="1" max="1" width="52.42578125" style="95" customWidth="1"/>
    <col min="2" max="2" width="19.42578125" style="95" bestFit="1" customWidth="1"/>
    <col min="3" max="3" width="8.140625" style="95" bestFit="1" customWidth="1"/>
    <col min="4" max="14" width="9.7109375" style="95" customWidth="1"/>
    <col min="15" max="16384" width="9.28515625" style="95"/>
  </cols>
  <sheetData>
    <row r="1" spans="1:40">
      <c r="A1" s="58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40">
      <c r="A2"/>
      <c r="B2"/>
      <c r="C2" s="87"/>
      <c r="D2" s="87"/>
      <c r="E2" s="87"/>
      <c r="F2" s="87"/>
      <c r="G2" s="87"/>
      <c r="H2" s="88">
        <v>2019</v>
      </c>
      <c r="I2" s="87"/>
      <c r="J2" s="87"/>
      <c r="K2" s="87"/>
      <c r="L2" s="87"/>
      <c r="M2" s="87"/>
      <c r="N2" s="62"/>
    </row>
    <row r="3" spans="1:40">
      <c r="A3" s="14" t="s">
        <v>120</v>
      </c>
      <c r="B3" s="50" t="s">
        <v>121</v>
      </c>
      <c r="C3" s="87" t="s">
        <v>122</v>
      </c>
      <c r="D3" s="87" t="s">
        <v>123</v>
      </c>
      <c r="E3" s="87" t="s">
        <v>124</v>
      </c>
      <c r="F3" s="87" t="s">
        <v>125</v>
      </c>
      <c r="G3" s="87" t="s">
        <v>126</v>
      </c>
      <c r="H3" s="87" t="s">
        <v>127</v>
      </c>
      <c r="I3" s="87" t="s">
        <v>128</v>
      </c>
      <c r="J3" s="87" t="s">
        <v>129</v>
      </c>
      <c r="K3" s="87" t="s">
        <v>130</v>
      </c>
      <c r="L3" s="87" t="s">
        <v>131</v>
      </c>
      <c r="M3" s="87" t="s">
        <v>132</v>
      </c>
      <c r="N3" s="87" t="s">
        <v>133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>
      <c r="A4" s="24" t="s">
        <v>134</v>
      </c>
      <c r="B4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>
      <c r="A5" s="24" t="s">
        <v>135</v>
      </c>
      <c r="B5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>
      <c r="A6" t="s">
        <v>136</v>
      </c>
      <c r="B6" t="s">
        <v>137</v>
      </c>
      <c r="C6" s="89">
        <v>16.7</v>
      </c>
      <c r="D6" s="89">
        <v>16.2</v>
      </c>
      <c r="E6" s="89">
        <v>15.8</v>
      </c>
      <c r="F6" s="89">
        <v>15.8</v>
      </c>
      <c r="G6" s="89">
        <v>15.2</v>
      </c>
      <c r="H6" s="89">
        <v>14.9</v>
      </c>
      <c r="I6" s="89">
        <v>14.9</v>
      </c>
      <c r="J6" s="89">
        <v>14.5</v>
      </c>
      <c r="K6" s="89">
        <v>14.2</v>
      </c>
      <c r="L6" s="89">
        <v>14.2</v>
      </c>
      <c r="M6" s="89">
        <v>14.3</v>
      </c>
      <c r="N6" s="89">
        <v>14.7</v>
      </c>
      <c r="P6"/>
      <c r="Q6"/>
      <c r="R6"/>
      <c r="S6"/>
      <c r="T6"/>
      <c r="U6"/>
      <c r="V6"/>
      <c r="W6"/>
      <c r="X6"/>
      <c r="Y6"/>
      <c r="Z6"/>
      <c r="AA6"/>
      <c r="AB6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1:40">
      <c r="A7" t="s">
        <v>138</v>
      </c>
      <c r="B7" t="s">
        <v>139</v>
      </c>
      <c r="C7" s="89">
        <v>170</v>
      </c>
      <c r="D7" s="89">
        <v>174</v>
      </c>
      <c r="E7" s="90" t="s">
        <v>66</v>
      </c>
      <c r="F7" s="90" t="s">
        <v>66</v>
      </c>
      <c r="G7" s="90" t="s">
        <v>66</v>
      </c>
      <c r="H7" s="90" t="s">
        <v>66</v>
      </c>
      <c r="I7" s="90" t="s">
        <v>66</v>
      </c>
      <c r="J7" s="89">
        <v>149</v>
      </c>
      <c r="K7" s="89">
        <v>148</v>
      </c>
      <c r="L7" s="89">
        <v>152</v>
      </c>
      <c r="M7" s="89">
        <v>162</v>
      </c>
      <c r="N7" s="89">
        <v>163</v>
      </c>
      <c r="P7"/>
      <c r="Q7"/>
      <c r="R7"/>
      <c r="S7"/>
      <c r="T7"/>
      <c r="U7"/>
      <c r="V7"/>
      <c r="W7"/>
      <c r="X7"/>
      <c r="Y7"/>
      <c r="Z7"/>
      <c r="AA7"/>
      <c r="AB7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</row>
    <row r="8" spans="1:40">
      <c r="A8" t="s">
        <v>140</v>
      </c>
      <c r="B8" t="s">
        <v>141</v>
      </c>
      <c r="C8" s="89">
        <v>9.85</v>
      </c>
      <c r="D8" s="89">
        <v>9.7899999999999991</v>
      </c>
      <c r="E8" s="89">
        <v>10.1</v>
      </c>
      <c r="F8" s="89">
        <v>9.93</v>
      </c>
      <c r="G8" s="89">
        <v>9.5399999999999991</v>
      </c>
      <c r="H8" s="89">
        <v>9.08</v>
      </c>
      <c r="I8" s="89">
        <v>9.1</v>
      </c>
      <c r="J8" s="89">
        <v>8.83</v>
      </c>
      <c r="K8" s="89">
        <v>8.84</v>
      </c>
      <c r="L8" s="89">
        <v>9.01</v>
      </c>
      <c r="M8" s="89">
        <v>8.6999999999999993</v>
      </c>
      <c r="N8" s="89">
        <v>8.91</v>
      </c>
      <c r="P8"/>
      <c r="Q8"/>
      <c r="R8"/>
      <c r="S8"/>
      <c r="T8"/>
      <c r="U8"/>
      <c r="V8"/>
      <c r="W8"/>
      <c r="X8"/>
      <c r="Y8"/>
      <c r="Z8"/>
      <c r="AA8"/>
      <c r="AB8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</row>
    <row r="9" spans="1:40">
      <c r="A9" t="s">
        <v>142</v>
      </c>
      <c r="B9" t="s">
        <v>64</v>
      </c>
      <c r="C9" s="89">
        <v>22.7</v>
      </c>
      <c r="D9" s="89">
        <v>22.3</v>
      </c>
      <c r="E9" s="89">
        <v>19.8</v>
      </c>
      <c r="F9" s="89">
        <v>20.3</v>
      </c>
      <c r="G9" s="89">
        <v>20.5</v>
      </c>
      <c r="H9" s="89">
        <v>21.5</v>
      </c>
      <c r="I9" s="89">
        <v>20.6</v>
      </c>
      <c r="J9" s="89">
        <v>20.5</v>
      </c>
      <c r="K9" s="89">
        <v>19.8</v>
      </c>
      <c r="L9" s="89">
        <v>20.399999999999999</v>
      </c>
      <c r="M9" s="89">
        <v>19.2</v>
      </c>
      <c r="N9" s="89">
        <v>19.600000000000001</v>
      </c>
      <c r="P9"/>
      <c r="Q9"/>
      <c r="R9"/>
      <c r="S9"/>
      <c r="T9"/>
      <c r="U9"/>
      <c r="V9"/>
      <c r="W9"/>
      <c r="X9"/>
      <c r="Y9"/>
      <c r="Z9"/>
      <c r="AA9"/>
      <c r="AB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</row>
    <row r="10" spans="1:40">
      <c r="A10" t="s">
        <v>143</v>
      </c>
      <c r="B10" t="s">
        <v>141</v>
      </c>
      <c r="C10" s="89">
        <v>8.64</v>
      </c>
      <c r="D10" s="89">
        <v>8.52</v>
      </c>
      <c r="E10" s="89">
        <v>8.52</v>
      </c>
      <c r="F10" s="89">
        <v>8.2799999999999994</v>
      </c>
      <c r="G10" s="89">
        <v>8.02</v>
      </c>
      <c r="H10" s="89">
        <v>8.31</v>
      </c>
      <c r="I10" s="89">
        <v>8.3800000000000008</v>
      </c>
      <c r="J10" s="89">
        <v>8.2200000000000006</v>
      </c>
      <c r="K10" s="89">
        <v>8.35</v>
      </c>
      <c r="L10" s="89">
        <v>8.6</v>
      </c>
      <c r="M10" s="89">
        <v>8.59</v>
      </c>
      <c r="N10" s="89">
        <v>8.6999999999999993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</row>
    <row r="11" spans="1:40">
      <c r="A11" t="s">
        <v>144</v>
      </c>
      <c r="B11" t="s">
        <v>137</v>
      </c>
      <c r="C11" s="89">
        <v>17.3</v>
      </c>
      <c r="D11" s="89">
        <v>18</v>
      </c>
      <c r="E11" s="89">
        <v>17.8</v>
      </c>
      <c r="F11" s="89">
        <v>17.600000000000001</v>
      </c>
      <c r="G11" s="89">
        <v>18.3</v>
      </c>
      <c r="H11" s="89">
        <v>17.899999999999999</v>
      </c>
      <c r="I11" s="89">
        <v>18</v>
      </c>
      <c r="J11" s="89">
        <v>17.8</v>
      </c>
      <c r="K11" s="89">
        <v>18.5</v>
      </c>
      <c r="L11" s="89">
        <v>17.5</v>
      </c>
      <c r="M11" s="89">
        <v>17.7</v>
      </c>
      <c r="N11" s="89">
        <v>17.8</v>
      </c>
      <c r="AC11" s="89"/>
      <c r="AD11" s="89"/>
      <c r="AE11" s="89"/>
      <c r="AF11" s="89"/>
      <c r="AG11" s="89"/>
      <c r="AH11" s="89"/>
      <c r="AI11" s="89"/>
      <c r="AJ11" s="89"/>
      <c r="AK11" s="89"/>
      <c r="AL11" s="100"/>
      <c r="AM11" s="100"/>
      <c r="AN11" s="100"/>
    </row>
    <row r="12" spans="1:40">
      <c r="A12" t="s">
        <v>145</v>
      </c>
      <c r="B12" t="s">
        <v>137</v>
      </c>
      <c r="C12" s="89">
        <v>16.8</v>
      </c>
      <c r="D12" s="89">
        <v>17.399999999999999</v>
      </c>
      <c r="E12" s="89">
        <v>17.7</v>
      </c>
      <c r="F12" s="89">
        <v>17</v>
      </c>
      <c r="G12" s="89">
        <v>16.899999999999999</v>
      </c>
      <c r="H12" s="89">
        <v>16.899999999999999</v>
      </c>
      <c r="I12" s="89">
        <v>16.600000000000001</v>
      </c>
      <c r="J12" s="89">
        <v>16.899999999999999</v>
      </c>
      <c r="K12" s="90">
        <v>17.600000000000001</v>
      </c>
      <c r="L12" s="90">
        <v>17</v>
      </c>
      <c r="M12" s="90">
        <v>17.5</v>
      </c>
      <c r="N12" s="90">
        <v>17.7</v>
      </c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</row>
    <row r="13" spans="1:40">
      <c r="A13" t="s">
        <v>146</v>
      </c>
      <c r="B13" t="s">
        <v>137</v>
      </c>
      <c r="C13" s="89">
        <v>24.7</v>
      </c>
      <c r="D13" s="89">
        <v>23.1</v>
      </c>
      <c r="E13" s="89">
        <v>18.5</v>
      </c>
      <c r="F13" s="89">
        <v>21.3</v>
      </c>
      <c r="G13" s="89">
        <v>24.8</v>
      </c>
      <c r="H13" s="89">
        <v>22.8</v>
      </c>
      <c r="I13" s="89">
        <v>22.6</v>
      </c>
      <c r="J13" s="89">
        <v>25.3</v>
      </c>
      <c r="K13" s="90" t="s">
        <v>66</v>
      </c>
      <c r="L13" s="90">
        <v>27.2</v>
      </c>
      <c r="M13" s="90">
        <v>20.100000000000001</v>
      </c>
      <c r="N13" s="90">
        <v>20.3</v>
      </c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</row>
    <row r="14" spans="1:40">
      <c r="A14" s="24" t="s">
        <v>147</v>
      </c>
      <c r="B14"/>
      <c r="C14"/>
      <c r="D14"/>
      <c r="E14"/>
      <c r="F14"/>
      <c r="G14"/>
      <c r="H14"/>
      <c r="I14"/>
      <c r="J14"/>
      <c r="K14"/>
      <c r="L14"/>
      <c r="M14"/>
      <c r="N14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</row>
    <row r="15" spans="1:40">
      <c r="A15" t="s">
        <v>148</v>
      </c>
      <c r="B15" t="s">
        <v>137</v>
      </c>
      <c r="C15" s="89">
        <v>16.34</v>
      </c>
      <c r="D15" s="89">
        <v>16.21</v>
      </c>
      <c r="E15" s="89">
        <v>15.48</v>
      </c>
      <c r="F15" s="89">
        <v>15.53</v>
      </c>
      <c r="G15" s="89">
        <v>14.98</v>
      </c>
      <c r="H15" s="89">
        <v>15.14</v>
      </c>
      <c r="I15" s="89">
        <v>14.32</v>
      </c>
      <c r="J15" s="89">
        <v>14.16</v>
      </c>
      <c r="K15" s="89">
        <v>14.26</v>
      </c>
      <c r="L15" s="89">
        <v>14.65</v>
      </c>
      <c r="M15" s="89">
        <v>14.88</v>
      </c>
      <c r="N15" s="89">
        <v>15.3</v>
      </c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</row>
    <row r="16" spans="1:40">
      <c r="A16" t="s">
        <v>149</v>
      </c>
      <c r="B16" t="s">
        <v>139</v>
      </c>
      <c r="C16" s="89">
        <v>182.5</v>
      </c>
      <c r="D16" s="89">
        <v>180</v>
      </c>
      <c r="E16" s="89">
        <v>179</v>
      </c>
      <c r="F16" s="89">
        <v>192</v>
      </c>
      <c r="G16" s="89">
        <v>198.33</v>
      </c>
      <c r="H16" s="89">
        <v>229</v>
      </c>
      <c r="I16" s="89">
        <v>273.2</v>
      </c>
      <c r="J16" s="89">
        <v>262.5</v>
      </c>
      <c r="K16" s="89">
        <v>270</v>
      </c>
      <c r="L16" s="89">
        <v>195</v>
      </c>
      <c r="M16" s="89">
        <v>186.67</v>
      </c>
      <c r="N16" s="89">
        <v>188.33</v>
      </c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</row>
    <row r="17" spans="1:40">
      <c r="A17" t="s">
        <v>150</v>
      </c>
      <c r="B17" t="s">
        <v>141</v>
      </c>
      <c r="C17" s="89">
        <v>11.05</v>
      </c>
      <c r="D17" s="89">
        <v>11.05</v>
      </c>
      <c r="E17" s="89">
        <v>11.05</v>
      </c>
      <c r="F17" s="89">
        <v>10.69</v>
      </c>
      <c r="G17" s="89">
        <v>9.75</v>
      </c>
      <c r="H17" s="89">
        <v>9.75</v>
      </c>
      <c r="I17" s="89">
        <v>9.75</v>
      </c>
      <c r="J17" s="89">
        <v>9.56</v>
      </c>
      <c r="K17" s="89">
        <v>9.51</v>
      </c>
      <c r="L17" s="89">
        <v>9.51</v>
      </c>
      <c r="M17" s="89">
        <v>9.6300000000000008</v>
      </c>
      <c r="N17" s="89">
        <v>9.7200000000000006</v>
      </c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</row>
    <row r="18" spans="1:40">
      <c r="A18" t="s">
        <v>151</v>
      </c>
      <c r="B18" t="s">
        <v>141</v>
      </c>
      <c r="C18" s="89">
        <v>8.57</v>
      </c>
      <c r="D18" s="89">
        <v>8.57</v>
      </c>
      <c r="E18" s="89">
        <v>8.4700000000000006</v>
      </c>
      <c r="F18" s="89">
        <v>8.33</v>
      </c>
      <c r="G18" s="89">
        <v>7.85</v>
      </c>
      <c r="H18" s="89">
        <v>8.49</v>
      </c>
      <c r="I18" s="89">
        <v>8.61</v>
      </c>
      <c r="J18" s="89">
        <v>8.2899999999999991</v>
      </c>
      <c r="K18" s="89">
        <v>8.41</v>
      </c>
      <c r="L18" s="89">
        <v>8.89</v>
      </c>
      <c r="M18" s="89">
        <v>8.82</v>
      </c>
      <c r="N18" s="89">
        <v>8.98</v>
      </c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</row>
    <row r="19" spans="1:40">
      <c r="A19" t="s">
        <v>152</v>
      </c>
      <c r="B19" t="s">
        <v>141</v>
      </c>
      <c r="C19" s="89">
        <v>9.36</v>
      </c>
      <c r="D19" s="89">
        <v>9.42</v>
      </c>
      <c r="E19" s="89">
        <v>9.33</v>
      </c>
      <c r="F19" s="89">
        <v>9.1</v>
      </c>
      <c r="G19" s="89">
        <v>8.77</v>
      </c>
      <c r="H19" s="89">
        <v>9.48</v>
      </c>
      <c r="I19" s="89">
        <v>9.44</v>
      </c>
      <c r="J19" s="89">
        <v>9.07</v>
      </c>
      <c r="K19" s="89">
        <v>9.01</v>
      </c>
      <c r="L19" s="89">
        <v>9.59</v>
      </c>
      <c r="M19" s="89">
        <v>9.5500000000000007</v>
      </c>
      <c r="N19" s="89">
        <v>9.6999999999999993</v>
      </c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</row>
    <row r="20" spans="1:40">
      <c r="A20" t="s">
        <v>153</v>
      </c>
      <c r="B20" t="s">
        <v>137</v>
      </c>
      <c r="C20" s="89">
        <v>16.809999999999999</v>
      </c>
      <c r="D20" s="89">
        <v>16.91</v>
      </c>
      <c r="E20" s="89">
        <v>17.100000000000001</v>
      </c>
      <c r="F20" s="89">
        <v>17.41</v>
      </c>
      <c r="G20" s="89">
        <v>17.04</v>
      </c>
      <c r="H20" s="89">
        <v>17.29</v>
      </c>
      <c r="I20" s="89">
        <v>17.579999999999998</v>
      </c>
      <c r="J20" s="89">
        <v>18.2</v>
      </c>
      <c r="K20">
        <v>17.899999999999999</v>
      </c>
      <c r="L20">
        <v>18.309999999999999</v>
      </c>
      <c r="M20">
        <v>18.11</v>
      </c>
      <c r="N20">
        <v>18.809999999999999</v>
      </c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</row>
    <row r="21" spans="1:40">
      <c r="A21" s="24" t="s">
        <v>154</v>
      </c>
      <c r="B21"/>
      <c r="C21"/>
      <c r="D21"/>
      <c r="E21"/>
      <c r="F21"/>
      <c r="G21"/>
      <c r="H21"/>
      <c r="I21"/>
      <c r="J21"/>
      <c r="K21"/>
      <c r="L21"/>
      <c r="M21"/>
      <c r="N21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</row>
    <row r="22" spans="1:40">
      <c r="A22" s="24" t="s">
        <v>155</v>
      </c>
      <c r="B22"/>
      <c r="C22"/>
      <c r="D22"/>
      <c r="E22"/>
      <c r="F22"/>
      <c r="G22"/>
      <c r="H22"/>
      <c r="I22"/>
      <c r="J22"/>
      <c r="K22"/>
      <c r="L22"/>
      <c r="M22"/>
      <c r="N22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</row>
    <row r="23" spans="1:40">
      <c r="A23" t="s">
        <v>156</v>
      </c>
      <c r="B23" t="s">
        <v>64</v>
      </c>
      <c r="C23" s="89">
        <v>37.125</v>
      </c>
      <c r="D23" s="89">
        <v>37.75</v>
      </c>
      <c r="E23" s="89">
        <v>36.15</v>
      </c>
      <c r="F23" s="89">
        <v>35.4375</v>
      </c>
      <c r="G23" s="89">
        <v>34.1</v>
      </c>
      <c r="H23" s="89">
        <v>34.625</v>
      </c>
      <c r="I23" s="89">
        <v>34.5625</v>
      </c>
      <c r="J23" s="89">
        <v>35.25</v>
      </c>
      <c r="K23" s="89">
        <v>35</v>
      </c>
      <c r="L23" s="89">
        <v>36.3125</v>
      </c>
      <c r="M23" s="89">
        <v>36.15</v>
      </c>
      <c r="N23" s="89">
        <v>38.0625</v>
      </c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</row>
    <row r="24" spans="1:40">
      <c r="A24" t="s">
        <v>157</v>
      </c>
      <c r="B24" t="s">
        <v>64</v>
      </c>
      <c r="C24" s="89">
        <v>39</v>
      </c>
      <c r="D24" s="89">
        <v>37.25</v>
      </c>
      <c r="E24" s="89">
        <v>35.299999999999997</v>
      </c>
      <c r="F24" s="89">
        <v>33.5</v>
      </c>
      <c r="G24" s="89">
        <v>33</v>
      </c>
      <c r="H24" s="89">
        <v>32</v>
      </c>
      <c r="I24" s="89">
        <v>32</v>
      </c>
      <c r="J24" s="89">
        <v>33.200000000000003</v>
      </c>
      <c r="K24" s="89">
        <v>34.5</v>
      </c>
      <c r="L24" s="89">
        <v>34</v>
      </c>
      <c r="M24" s="89">
        <v>35.6</v>
      </c>
      <c r="N24" s="89">
        <v>44.5</v>
      </c>
      <c r="P24" s="101"/>
    </row>
    <row r="25" spans="1:40">
      <c r="A25" t="s">
        <v>158</v>
      </c>
      <c r="B25" t="s">
        <v>64</v>
      </c>
      <c r="C25" s="89">
        <v>26.21</v>
      </c>
      <c r="D25" s="89">
        <v>25.65</v>
      </c>
      <c r="E25" s="89">
        <v>26.72</v>
      </c>
      <c r="F25" s="89">
        <v>27.935000000000002</v>
      </c>
      <c r="G25" s="89">
        <v>27.754999999999999</v>
      </c>
      <c r="H25" s="89">
        <v>27.38</v>
      </c>
      <c r="I25" s="89">
        <v>26.75</v>
      </c>
      <c r="J25" s="89">
        <v>27.310000000000002</v>
      </c>
      <c r="K25" s="89">
        <v>27.48</v>
      </c>
      <c r="L25">
        <v>28.3</v>
      </c>
      <c r="M25">
        <v>30.685000000000002</v>
      </c>
      <c r="N25">
        <v>31.25</v>
      </c>
      <c r="P25" s="102"/>
    </row>
    <row r="26" spans="1:40">
      <c r="A26" t="s">
        <v>159</v>
      </c>
      <c r="B26" t="s">
        <v>64</v>
      </c>
      <c r="C26" s="89">
        <v>25.47</v>
      </c>
      <c r="D26" s="89">
        <v>25.09</v>
      </c>
      <c r="E26" s="89">
        <v>24.76</v>
      </c>
      <c r="F26" s="89">
        <v>25.06</v>
      </c>
      <c r="G26" s="89">
        <v>24.94</v>
      </c>
      <c r="H26" s="89">
        <v>24.96</v>
      </c>
      <c r="I26" s="89">
        <v>25.22</v>
      </c>
      <c r="J26" s="89">
        <v>24.64</v>
      </c>
      <c r="K26" s="89">
        <v>24.56</v>
      </c>
      <c r="L26" s="89">
        <v>23.99</v>
      </c>
      <c r="M26" s="89">
        <v>23.55</v>
      </c>
      <c r="N26" s="89">
        <v>23.76</v>
      </c>
    </row>
    <row r="27" spans="1:40">
      <c r="A27" t="s">
        <v>160</v>
      </c>
      <c r="B27" t="s">
        <v>64</v>
      </c>
      <c r="C27" s="89">
        <v>33.9375</v>
      </c>
      <c r="D27" s="89">
        <v>36.44</v>
      </c>
      <c r="E27" s="89">
        <v>35.700000000000003</v>
      </c>
      <c r="F27" s="89">
        <v>37.125</v>
      </c>
      <c r="G27" s="89">
        <v>35.65</v>
      </c>
      <c r="H27" s="89">
        <v>36.6875</v>
      </c>
      <c r="I27" s="89">
        <v>37.5</v>
      </c>
      <c r="J27" s="89">
        <v>36.450000000000003</v>
      </c>
      <c r="K27" s="89">
        <v>38.07</v>
      </c>
      <c r="L27" s="89">
        <v>37.9375</v>
      </c>
      <c r="M27" s="89">
        <v>38.4</v>
      </c>
      <c r="N27" s="89">
        <v>40.25</v>
      </c>
    </row>
    <row r="28" spans="1:40">
      <c r="A28" t="s">
        <v>161</v>
      </c>
      <c r="B28" t="s">
        <v>64</v>
      </c>
      <c r="C28" s="91" t="s">
        <v>66</v>
      </c>
      <c r="D28" s="91" t="s">
        <v>66</v>
      </c>
      <c r="E28" s="91" t="s">
        <v>66</v>
      </c>
      <c r="F28" s="91" t="s">
        <v>66</v>
      </c>
      <c r="G28" s="91" t="s">
        <v>66</v>
      </c>
      <c r="H28" s="91" t="s">
        <v>66</v>
      </c>
      <c r="I28" s="91" t="s">
        <v>66</v>
      </c>
      <c r="J28" s="91" t="s">
        <v>66</v>
      </c>
      <c r="K28" s="91" t="s">
        <v>66</v>
      </c>
      <c r="L28" s="91" t="s">
        <v>66</v>
      </c>
      <c r="M28" s="91" t="s">
        <v>66</v>
      </c>
      <c r="N28" s="91" t="s">
        <v>66</v>
      </c>
    </row>
    <row r="29" spans="1:40">
      <c r="A29" t="s">
        <v>162</v>
      </c>
      <c r="B29" t="s">
        <v>64</v>
      </c>
      <c r="C29" s="89">
        <v>28.9375</v>
      </c>
      <c r="D29" s="89">
        <v>30</v>
      </c>
      <c r="E29" s="89">
        <v>28.4</v>
      </c>
      <c r="F29" s="89">
        <v>28.625</v>
      </c>
      <c r="G29" s="89">
        <v>28</v>
      </c>
      <c r="H29" s="89">
        <v>27.75</v>
      </c>
      <c r="I29" s="89">
        <v>27.1875</v>
      </c>
      <c r="J29" s="89">
        <v>28.9</v>
      </c>
      <c r="K29" s="89">
        <v>28.625</v>
      </c>
      <c r="L29" s="89">
        <v>28.9375</v>
      </c>
      <c r="M29" s="89">
        <v>32.950000000000003</v>
      </c>
      <c r="N29" s="89">
        <v>37.25</v>
      </c>
    </row>
    <row r="30" spans="1:40">
      <c r="A30" t="s">
        <v>163</v>
      </c>
      <c r="B30" t="s">
        <v>64</v>
      </c>
      <c r="C30" s="89">
        <v>57.625</v>
      </c>
      <c r="D30" s="89">
        <v>59.0625</v>
      </c>
      <c r="E30" s="89">
        <v>57.1</v>
      </c>
      <c r="F30" s="89">
        <v>58</v>
      </c>
      <c r="G30" s="89">
        <v>57.1</v>
      </c>
      <c r="H30" s="89">
        <v>57</v>
      </c>
      <c r="I30" s="89">
        <v>56.5</v>
      </c>
      <c r="J30" s="89">
        <v>58.1</v>
      </c>
      <c r="K30" s="89">
        <v>58.5</v>
      </c>
      <c r="L30" s="89">
        <v>58.5</v>
      </c>
      <c r="M30" s="89">
        <v>61.4</v>
      </c>
      <c r="N30" s="89">
        <v>66</v>
      </c>
    </row>
    <row r="31" spans="1:40">
      <c r="A31" t="s">
        <v>164</v>
      </c>
      <c r="B31" t="s">
        <v>64</v>
      </c>
      <c r="C31" s="89">
        <v>61.875</v>
      </c>
      <c r="D31" s="89">
        <v>61.125</v>
      </c>
      <c r="E31" s="89">
        <v>61</v>
      </c>
      <c r="F31" s="89">
        <v>65.25</v>
      </c>
      <c r="G31" s="89">
        <v>66</v>
      </c>
      <c r="H31" s="89">
        <v>66</v>
      </c>
      <c r="I31" s="89">
        <v>66.125</v>
      </c>
      <c r="J31" s="89">
        <v>66</v>
      </c>
      <c r="K31" s="89">
        <v>67</v>
      </c>
      <c r="L31" s="89">
        <v>61.5</v>
      </c>
      <c r="M31" s="89">
        <v>63.1</v>
      </c>
      <c r="N31" s="89">
        <v>60.125</v>
      </c>
    </row>
    <row r="32" spans="1:40">
      <c r="A32" t="s">
        <v>165</v>
      </c>
      <c r="B32" t="s">
        <v>64</v>
      </c>
      <c r="C32">
        <v>28.44</v>
      </c>
      <c r="D32">
        <v>29.58</v>
      </c>
      <c r="E32">
        <v>28.62</v>
      </c>
      <c r="F32">
        <v>27.86</v>
      </c>
      <c r="G32">
        <v>26.93</v>
      </c>
      <c r="H32">
        <v>28.24</v>
      </c>
      <c r="I32">
        <v>27.68</v>
      </c>
      <c r="J32">
        <v>28.41</v>
      </c>
      <c r="K32">
        <v>28.81</v>
      </c>
      <c r="L32">
        <v>30.14</v>
      </c>
      <c r="M32">
        <v>30.62</v>
      </c>
      <c r="N32">
        <v>32.270000000000003</v>
      </c>
    </row>
    <row r="33" spans="1:15">
      <c r="A33" t="s">
        <v>166</v>
      </c>
      <c r="B33" t="s">
        <v>64</v>
      </c>
      <c r="C33" s="89">
        <v>53.5</v>
      </c>
      <c r="D33" s="89">
        <v>53</v>
      </c>
      <c r="E33" s="89">
        <v>53.2</v>
      </c>
      <c r="F33" s="89">
        <v>54</v>
      </c>
      <c r="G33" s="89">
        <v>53.4</v>
      </c>
      <c r="H33" s="89">
        <v>51</v>
      </c>
      <c r="I33" s="89">
        <v>52.5</v>
      </c>
      <c r="J33" s="89">
        <v>53.4</v>
      </c>
      <c r="K33" s="89">
        <v>55</v>
      </c>
      <c r="L33" s="89">
        <v>56</v>
      </c>
      <c r="M33" s="89">
        <v>56</v>
      </c>
      <c r="N33" s="89">
        <v>76</v>
      </c>
    </row>
    <row r="34" spans="1:15">
      <c r="A34" t="s">
        <v>167</v>
      </c>
      <c r="B34" t="s">
        <v>64</v>
      </c>
      <c r="C34" s="89">
        <v>33.130000000000003</v>
      </c>
      <c r="D34" s="89">
        <v>33</v>
      </c>
      <c r="E34" s="89">
        <v>32.15</v>
      </c>
      <c r="F34" s="89">
        <v>31.86</v>
      </c>
      <c r="G34" s="89">
        <v>33.700000000000003</v>
      </c>
      <c r="H34" s="91" t="s">
        <v>66</v>
      </c>
      <c r="I34" s="89">
        <v>35</v>
      </c>
      <c r="J34" s="91" t="s">
        <v>66</v>
      </c>
      <c r="K34" s="89">
        <v>34</v>
      </c>
      <c r="L34" s="91" t="s">
        <v>66</v>
      </c>
      <c r="M34" s="89">
        <v>35</v>
      </c>
      <c r="N34" s="91" t="s">
        <v>66</v>
      </c>
      <c r="O34" s="103"/>
    </row>
    <row r="35" spans="1:15">
      <c r="A35" s="52" t="s">
        <v>168</v>
      </c>
      <c r="B35" t="s">
        <v>64</v>
      </c>
      <c r="C35" s="89">
        <v>19.88</v>
      </c>
      <c r="D35" s="89">
        <v>20.38</v>
      </c>
      <c r="E35" s="89">
        <v>19.63</v>
      </c>
      <c r="F35" s="89">
        <v>19.88</v>
      </c>
      <c r="G35" s="89">
        <v>21.41</v>
      </c>
      <c r="H35" s="89">
        <v>23.13</v>
      </c>
      <c r="I35" s="89">
        <v>24.78</v>
      </c>
      <c r="J35" s="89">
        <v>25.72</v>
      </c>
      <c r="K35" s="89">
        <v>22.97</v>
      </c>
      <c r="L35" s="89">
        <v>21.63</v>
      </c>
      <c r="M35" s="89">
        <v>20.75</v>
      </c>
      <c r="N35" s="89">
        <v>21.69</v>
      </c>
    </row>
    <row r="36" spans="1:15">
      <c r="A36" s="52" t="s">
        <v>169</v>
      </c>
      <c r="B36" s="52" t="s">
        <v>170</v>
      </c>
      <c r="C36" s="89">
        <v>2.88</v>
      </c>
      <c r="D36" s="89">
        <v>3</v>
      </c>
      <c r="E36" s="89">
        <v>2.8720000000000003</v>
      </c>
      <c r="F36" s="89">
        <v>2.7699999999999996</v>
      </c>
      <c r="G36" s="89">
        <v>2.798</v>
      </c>
      <c r="H36" s="89">
        <v>2.7174999999999998</v>
      </c>
      <c r="I36" s="89">
        <v>2.8075000000000001</v>
      </c>
      <c r="J36" s="89">
        <v>2.79</v>
      </c>
      <c r="K36" s="89">
        <v>2.7250000000000001</v>
      </c>
      <c r="L36" s="89">
        <v>2.7024999999999997</v>
      </c>
      <c r="M36" s="89">
        <v>2.742</v>
      </c>
      <c r="N36" s="89">
        <v>3.0150000000000001</v>
      </c>
    </row>
    <row r="37" spans="1:15">
      <c r="A37" s="24" t="s">
        <v>171</v>
      </c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5">
      <c r="A38" t="s">
        <v>172</v>
      </c>
      <c r="B38" t="s">
        <v>139</v>
      </c>
      <c r="C38" s="91" t="s">
        <v>66</v>
      </c>
      <c r="D38" s="91" t="s">
        <v>66</v>
      </c>
      <c r="E38" s="91" t="s">
        <v>66</v>
      </c>
      <c r="F38" s="91" t="s">
        <v>66</v>
      </c>
      <c r="G38">
        <v>259.55</v>
      </c>
      <c r="H38">
        <v>278.76</v>
      </c>
      <c r="I38">
        <v>265.45</v>
      </c>
      <c r="J38" s="90" t="s">
        <v>66</v>
      </c>
      <c r="K38">
        <v>253.03</v>
      </c>
      <c r="L38">
        <v>267.89999999999998</v>
      </c>
      <c r="M38" s="91" t="s">
        <v>66</v>
      </c>
      <c r="N38" s="91" t="s">
        <v>66</v>
      </c>
    </row>
    <row r="39" spans="1:15">
      <c r="A39" t="s">
        <v>173</v>
      </c>
      <c r="B39" t="s">
        <v>139</v>
      </c>
      <c r="C39" s="89">
        <v>247.5</v>
      </c>
      <c r="D39" s="89">
        <v>235</v>
      </c>
      <c r="E39" s="89">
        <v>226.25</v>
      </c>
      <c r="F39" s="89">
        <v>216.5</v>
      </c>
      <c r="G39" s="89">
        <v>215</v>
      </c>
      <c r="H39" s="89">
        <v>215.63</v>
      </c>
      <c r="I39" s="89">
        <v>218</v>
      </c>
      <c r="J39" s="89">
        <v>221.25</v>
      </c>
      <c r="K39" s="89">
        <v>215.83</v>
      </c>
      <c r="L39" s="89">
        <v>213.13</v>
      </c>
      <c r="M39" s="89">
        <v>233.75</v>
      </c>
      <c r="N39" s="89">
        <v>250.83</v>
      </c>
    </row>
    <row r="40" spans="1:15">
      <c r="A40" t="s">
        <v>174</v>
      </c>
      <c r="B40" t="s">
        <v>139</v>
      </c>
      <c r="C40" s="89">
        <v>219</v>
      </c>
      <c r="D40" s="89">
        <v>225</v>
      </c>
      <c r="E40" s="89">
        <v>235.63</v>
      </c>
      <c r="F40" s="89">
        <v>241.5</v>
      </c>
      <c r="G40" s="89">
        <v>233.75</v>
      </c>
      <c r="H40" s="89">
        <v>228.88</v>
      </c>
      <c r="I40" s="89">
        <v>232.5</v>
      </c>
      <c r="J40" s="89">
        <v>235</v>
      </c>
      <c r="K40" s="89">
        <v>226.25</v>
      </c>
      <c r="L40" s="89">
        <v>226.5</v>
      </c>
      <c r="M40" s="89">
        <v>226.88</v>
      </c>
      <c r="N40" s="89">
        <v>231.67</v>
      </c>
    </row>
    <row r="41" spans="1:15">
      <c r="A41" t="s">
        <v>175</v>
      </c>
      <c r="B41" t="s">
        <v>139</v>
      </c>
      <c r="C41">
        <v>314.92</v>
      </c>
      <c r="D41">
        <v>306.83</v>
      </c>
      <c r="E41">
        <v>306.38</v>
      </c>
      <c r="F41">
        <v>304.26</v>
      </c>
      <c r="G41">
        <v>297.52</v>
      </c>
      <c r="H41">
        <v>324.75</v>
      </c>
      <c r="I41">
        <v>310.77</v>
      </c>
      <c r="J41">
        <v>296.92</v>
      </c>
      <c r="K41">
        <v>295.57</v>
      </c>
      <c r="L41">
        <v>309.48</v>
      </c>
      <c r="M41">
        <v>303.13</v>
      </c>
      <c r="N41">
        <v>299.58999999999997</v>
      </c>
    </row>
    <row r="42" spans="1:15">
      <c r="A42" t="s">
        <v>176</v>
      </c>
      <c r="B42" t="s">
        <v>139</v>
      </c>
      <c r="C42" s="89">
        <v>190.5</v>
      </c>
      <c r="D42" s="89">
        <v>187.5</v>
      </c>
      <c r="E42" s="89">
        <v>189.38</v>
      </c>
      <c r="F42" s="89">
        <v>166.5</v>
      </c>
      <c r="G42" s="89">
        <v>141.25</v>
      </c>
      <c r="H42" s="89">
        <v>143.13</v>
      </c>
      <c r="I42" s="89">
        <v>142</v>
      </c>
      <c r="J42" s="89">
        <v>144.38</v>
      </c>
      <c r="K42" s="89">
        <v>142.5</v>
      </c>
      <c r="L42" s="89">
        <v>169</v>
      </c>
      <c r="M42" s="89">
        <v>166.88</v>
      </c>
      <c r="N42" s="89">
        <v>180</v>
      </c>
    </row>
    <row r="43" spans="1:15">
      <c r="A43" s="24" t="s">
        <v>177</v>
      </c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5">
      <c r="A44" s="24" t="s">
        <v>178</v>
      </c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5">
      <c r="A45" t="s">
        <v>179</v>
      </c>
      <c r="B45" t="s">
        <v>180</v>
      </c>
      <c r="C45" s="91" t="s">
        <v>66</v>
      </c>
      <c r="D45" s="91" t="s">
        <v>66</v>
      </c>
      <c r="E45" s="91" t="s">
        <v>66</v>
      </c>
      <c r="F45" s="91" t="s">
        <v>66</v>
      </c>
      <c r="G45" s="91" t="s">
        <v>66</v>
      </c>
      <c r="H45" s="91" t="s">
        <v>66</v>
      </c>
      <c r="I45" s="91" t="s">
        <v>66</v>
      </c>
      <c r="J45" s="91" t="s">
        <v>66</v>
      </c>
      <c r="K45" s="91" t="s">
        <v>66</v>
      </c>
      <c r="L45" s="91" t="s">
        <v>66</v>
      </c>
      <c r="M45" s="91" t="s">
        <v>66</v>
      </c>
      <c r="N45" s="91" t="s">
        <v>66</v>
      </c>
    </row>
    <row r="46" spans="1:15">
      <c r="A46" s="24" t="s">
        <v>181</v>
      </c>
      <c r="B46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5">
      <c r="A47" t="s">
        <v>182</v>
      </c>
      <c r="B47" t="s">
        <v>180</v>
      </c>
      <c r="C47" s="75">
        <v>317.5</v>
      </c>
      <c r="D47" s="75">
        <v>317.2</v>
      </c>
      <c r="E47" s="75">
        <v>320.60000000000002</v>
      </c>
      <c r="F47" s="75">
        <v>320.8</v>
      </c>
      <c r="G47" s="75">
        <v>321</v>
      </c>
      <c r="H47" s="75">
        <v>320.7</v>
      </c>
      <c r="I47" s="75">
        <v>320.39999999999998</v>
      </c>
      <c r="J47" s="75">
        <v>320.3</v>
      </c>
      <c r="K47" s="75">
        <v>320.10000000000002</v>
      </c>
      <c r="L47" s="75">
        <v>321.39999999999998</v>
      </c>
      <c r="M47" s="75">
        <v>321.39999999999998</v>
      </c>
      <c r="N47" s="75">
        <v>321.2</v>
      </c>
      <c r="O47" s="104"/>
    </row>
    <row r="48" spans="1:15">
      <c r="A48" t="s">
        <v>183</v>
      </c>
      <c r="B48" t="s">
        <v>180</v>
      </c>
      <c r="C48" s="75">
        <v>245.9</v>
      </c>
      <c r="D48" s="75">
        <v>240.9</v>
      </c>
      <c r="E48" s="75">
        <v>241.2</v>
      </c>
      <c r="F48" s="75">
        <v>239.4</v>
      </c>
      <c r="G48" s="75">
        <v>237.5</v>
      </c>
      <c r="H48" s="75">
        <v>237.1</v>
      </c>
      <c r="I48" s="75">
        <v>239.4</v>
      </c>
      <c r="J48" s="75">
        <v>237.7</v>
      </c>
      <c r="K48" s="75">
        <v>237.4</v>
      </c>
      <c r="L48" s="75">
        <v>235.8</v>
      </c>
      <c r="M48" s="75">
        <v>237.2</v>
      </c>
      <c r="N48" s="75">
        <v>238</v>
      </c>
      <c r="O48" s="104"/>
    </row>
    <row r="49" spans="1:14" customFormat="1">
      <c r="A49" t="s">
        <v>184</v>
      </c>
      <c r="B49" t="s">
        <v>180</v>
      </c>
      <c r="C49" s="75">
        <v>190.3</v>
      </c>
      <c r="D49" s="75">
        <v>193.7</v>
      </c>
      <c r="E49" s="75">
        <v>193</v>
      </c>
      <c r="F49" s="75">
        <v>192.6</v>
      </c>
      <c r="G49" s="75">
        <v>190.2</v>
      </c>
      <c r="H49" s="75">
        <v>192.5</v>
      </c>
      <c r="I49" s="75">
        <v>194.3</v>
      </c>
      <c r="J49" s="75">
        <v>193.8</v>
      </c>
      <c r="K49" s="75">
        <v>193.2</v>
      </c>
      <c r="L49" s="75">
        <v>193.3</v>
      </c>
      <c r="M49" s="75">
        <v>196.2</v>
      </c>
      <c r="N49" s="75">
        <v>197.5</v>
      </c>
    </row>
    <row r="50" spans="1:14">
      <c r="A50" s="14" t="s">
        <v>185</v>
      </c>
      <c r="B50" s="14" t="s">
        <v>186</v>
      </c>
      <c r="C50" s="93">
        <v>143</v>
      </c>
      <c r="D50" s="93">
        <v>144.5</v>
      </c>
      <c r="E50" s="93">
        <v>135.80000000000001</v>
      </c>
      <c r="F50" s="93">
        <v>136.19999999999999</v>
      </c>
      <c r="G50" s="93">
        <v>135.4</v>
      </c>
      <c r="H50" s="93">
        <v>134.4</v>
      </c>
      <c r="I50" s="93">
        <v>135.5</v>
      </c>
      <c r="J50" s="93">
        <v>137</v>
      </c>
      <c r="K50" s="93">
        <v>138.80000000000001</v>
      </c>
      <c r="L50" s="93">
        <v>137</v>
      </c>
      <c r="M50" s="93">
        <v>137.19999999999999</v>
      </c>
      <c r="N50" s="93">
        <v>136.9</v>
      </c>
    </row>
    <row r="51" spans="1:14">
      <c r="A51" s="52" t="s">
        <v>187</v>
      </c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0.199999999999999" customHeight="1">
      <c r="A52" s="52" t="s">
        <v>188</v>
      </c>
      <c r="B52"/>
      <c r="C52"/>
      <c r="D52"/>
      <c r="E52"/>
      <c r="F52"/>
      <c r="G52"/>
      <c r="H52"/>
      <c r="I52"/>
      <c r="J52"/>
      <c r="L52"/>
      <c r="M52" s="54"/>
      <c r="N52" s="54"/>
    </row>
    <row r="53" spans="1:14">
      <c r="A53" s="52" t="s">
        <v>191</v>
      </c>
      <c r="B53"/>
      <c r="C53"/>
      <c r="D53"/>
      <c r="E53"/>
      <c r="F53"/>
      <c r="G53"/>
      <c r="H53"/>
      <c r="I53"/>
      <c r="J53"/>
      <c r="K53"/>
      <c r="M53"/>
    </row>
    <row r="54" spans="1:14">
      <c r="N54" s="55" t="s">
        <v>45</v>
      </c>
    </row>
  </sheetData>
  <pageMargins left="0.75" right="0.75" top="1" bottom="1" header="0.5" footer="0.5"/>
  <pageSetup scale="83" firstPageNumber="35" fitToWidth="0" orientation="landscape" useFirstPageNumber="1" r:id="rId1"/>
  <headerFooter alignWithMargins="0">
    <oddHeader xml:space="preserve">&amp;C
</oddHeader>
    <oddFooter>&amp;COil Crops Yearbook/OCS-2023
March 2023
Economic Research Service
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F2E27ADB-9A9A-4CBB-84D0-1C1FEFD39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7B1ED-5D3A-4952-84FC-23ECBD02EB28}">
  <ds:schemaRefs>
    <ds:schemaRef ds:uri="http://purl.org/dc/dcmitype/"/>
    <ds:schemaRef ds:uri="http://purl.org/dc/elements/1.1/"/>
    <ds:schemaRef ds:uri="http://schemas.microsoft.com/office/2006/documentManagement/types"/>
    <ds:schemaRef ds:uri="7818c5c2-d41f-4dce-801c-4e3595afcb3f"/>
    <ds:schemaRef ds:uri="http://schemas.microsoft.com/office/2006/metadata/properties"/>
    <ds:schemaRef ds:uri="c49de858-f9fd-4eb6-bcba-50396646711f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28</vt:i4>
      </vt:variant>
    </vt:vector>
  </HeadingPairs>
  <TitlesOfParts>
    <vt:vector size="43" baseType="lpstr">
      <vt:lpstr>Contents</vt:lpstr>
      <vt:lpstr>tab32</vt:lpstr>
      <vt:lpstr>tab33</vt:lpstr>
      <vt:lpstr>tab34(1)</vt:lpstr>
      <vt:lpstr>tab34(2)</vt:lpstr>
      <vt:lpstr>tab34(3)</vt:lpstr>
      <vt:lpstr>tab34(4)</vt:lpstr>
      <vt:lpstr>tab34(5)</vt:lpstr>
      <vt:lpstr>tab34(6)</vt:lpstr>
      <vt:lpstr>tab34(7)</vt:lpstr>
      <vt:lpstr>tab34(8)</vt:lpstr>
      <vt:lpstr>tab34(9)</vt:lpstr>
      <vt:lpstr>tab34(10)</vt:lpstr>
      <vt:lpstr>tab35</vt:lpstr>
      <vt:lpstr>tab36</vt:lpstr>
      <vt:lpstr>'tab32'!Print_Area</vt:lpstr>
      <vt:lpstr>'tab33'!Print_Area</vt:lpstr>
      <vt:lpstr>'tab34(1)'!Print_Area</vt:lpstr>
      <vt:lpstr>'tab34(10)'!Print_Area</vt:lpstr>
      <vt:lpstr>'tab34(2)'!Print_Area</vt:lpstr>
      <vt:lpstr>'tab34(3)'!Print_Area</vt:lpstr>
      <vt:lpstr>'tab34(4)'!Print_Area</vt:lpstr>
      <vt:lpstr>'tab34(5)'!Print_Area</vt:lpstr>
      <vt:lpstr>'tab34(6)'!Print_Area</vt:lpstr>
      <vt:lpstr>'tab34(7)'!Print_Area</vt:lpstr>
      <vt:lpstr>'tab34(8)'!Print_Area</vt:lpstr>
      <vt:lpstr>'tab34(9)'!Print_Area</vt:lpstr>
      <vt:lpstr>'tab35'!Print_Area</vt:lpstr>
      <vt:lpstr>'tab36'!Print_Area</vt:lpstr>
      <vt:lpstr>'tab32'!Print_Titles</vt:lpstr>
      <vt:lpstr>'tab33'!Print_Titles</vt:lpstr>
      <vt:lpstr>'tab34(1)'!Print_Titles</vt:lpstr>
      <vt:lpstr>'tab34(10)'!Print_Titles</vt:lpstr>
      <vt:lpstr>'tab34(2)'!Print_Titles</vt:lpstr>
      <vt:lpstr>'tab34(3)'!Print_Titles</vt:lpstr>
      <vt:lpstr>'tab34(4)'!Print_Titles</vt:lpstr>
      <vt:lpstr>'tab34(5)'!Print_Titles</vt:lpstr>
      <vt:lpstr>'tab34(6)'!Print_Titles</vt:lpstr>
      <vt:lpstr>'tab34(7)'!Print_Titles</vt:lpstr>
      <vt:lpstr>'tab34(8)'!Print_Titles</vt:lpstr>
      <vt:lpstr>'tab34(9)'!Print_Titles</vt:lpstr>
      <vt:lpstr>'tab35'!Print_Titles</vt:lpstr>
      <vt:lpstr>'tab36'!Print_Titles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Edible fats and oils: U.S. Supply and disappearance, 2006-2023 and prices by month</dc:title>
  <dc:subject>Agricultural economics</dc:subject>
  <dc:creator>Maria Bukowski; Bryn Swearingen</dc:creator>
  <cp:keywords>oil crops, vegatable oils, animal fats, edible oils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2024-03-25T14:06:03Z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